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3\28\"/>
    </mc:Choice>
  </mc:AlternateContent>
  <xr:revisionPtr revIDLastSave="0" documentId="13_ncr:1_{1EF591D7-E2E2-46E8-9137-3084BE1F7B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3" i="4" s="1"/>
  <c r="AC22" i="4" s="1"/>
  <c r="AC24" i="4"/>
  <c r="AC17" i="4"/>
  <c r="AC9" i="4"/>
  <c r="V28" i="4"/>
  <c r="V26" i="4"/>
  <c r="V18" i="4"/>
  <c r="AF51" i="4"/>
  <c r="AB54" i="4"/>
  <c r="AA54" i="4"/>
  <c r="Z54" i="4"/>
  <c r="X54" i="4"/>
  <c r="W54" i="4"/>
  <c r="V54" i="4"/>
  <c r="U54" i="4"/>
  <c r="AD54" i="4"/>
  <c r="AC7" i="4" l="1"/>
  <c r="AC8" i="4" s="1"/>
  <c r="AF10" i="4"/>
  <c r="AB28" i="4"/>
  <c r="AB26" i="4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D50" i="4" l="1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Y15" i="4"/>
  <c r="Y14" i="4"/>
  <c r="AQ14" i="4" s="1"/>
  <c r="Y13" i="4"/>
  <c r="AP13" i="4" s="1"/>
  <c r="Y12" i="4"/>
  <c r="Y11" i="4"/>
  <c r="AP12" i="4" l="1"/>
  <c r="AQ12" i="4"/>
  <c r="AA28" i="4"/>
  <c r="AA26" i="4"/>
  <c r="U10" i="4" l="1"/>
  <c r="T50" i="4"/>
  <c r="S50" i="4"/>
  <c r="T17" i="4"/>
  <c r="T9" i="4" s="1"/>
  <c r="T23" i="4"/>
  <c r="T24" i="4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AQ58" i="4" s="1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M37" i="4" l="1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R37" i="4" s="1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45" i="4" l="1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 l="1"/>
  <c r="R7" i="4" s="1"/>
  <c r="R8" i="4" s="1"/>
  <c r="U7" i="4"/>
  <c r="U8" i="4" s="1"/>
  <c r="U63" i="4" l="1"/>
  <c r="R63" i="4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<sst xmlns="http://schemas.openxmlformats.org/spreadsheetml/2006/main" count="133" uniqueCount="109">
  <si>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</si>
  <si>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</si>
  <si>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</si>
  <si>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</si>
  <si>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</si>
  <si>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</si>
  <si>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</si>
  <si>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</si>
  <si>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</si>
  <si>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</si>
  <si>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</si>
  <si>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</si>
  <si>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</si>
  <si>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</si>
  <si>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</si>
  <si>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</si>
  <si>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</si>
  <si>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</si>
  <si>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</si>
  <si>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</si>
  <si>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</si>
  <si>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</si>
  <si>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</si>
  <si>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</si>
  <si>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</si>
  <si>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</si>
  <si>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</si>
  <si>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</si>
  <si>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</si>
  <si>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</si>
  <si>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</si>
  <si>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</si>
  <si>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</si>
  <si>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</si>
  <si>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</si>
  <si>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</si>
  <si>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</si>
  <si>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</si>
  <si>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</si>
  <si>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</si>
  <si>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</si>
  <si>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</si>
  <si>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</si>
  <si>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</si>
  <si>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</si>
  <si>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</si>
  <si>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</si>
  <si>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</si>
  <si>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</si>
  <si>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</si>
  <si>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</si>
  <si>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</si>
  <si>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</si>
  <si>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</si>
  <si>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</si>
  <si>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</si>
  <si>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</si>
  <si>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</si>
  <si>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</si>
  <si>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</si>
  <si>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</si>
  <si>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</si>
  <si>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</si>
  <si>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</si>
  <si>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</si>
  <si>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</si>
  <si>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</si>
  <si>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</si>
  <si>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</si>
  <si>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</si>
  <si>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</si>
  <si>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</si>
  <si>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</si>
  <si>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</si>
  <si>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</si>
  <si>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</si>
  <si>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</si>
  <si>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</si>
  <si>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</si>
  <si>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</si>
  <si>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</si>
  <si>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</si>
  <si>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</si>
  <si>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</si>
  <si>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</si>
  <si>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</si>
  <si>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</si>
  <si>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</si>
  <si>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</si>
  <si>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</si>
  <si>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</si>
  <si>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</si>
  <si>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</si>
  <si>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</si>
  <si>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</si>
  <si>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</si>
  <si>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</si>
  <si>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</si>
  <si>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</si>
  <si>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на 3 месяца 2024 года</t>
  </si>
  <si>
    <t>откл.+- от плана за 3 месяца 2024 года</t>
  </si>
  <si>
    <t>Исполнено с 01.01.2023 по 28.03.2023 год</t>
  </si>
  <si>
    <r>
      <t>Исполнено с 01.01.2023 года по 28.03.2023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</si>
  <si>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15.03.2024 по 21.03.2024 (неделя) П</t>
  </si>
  <si>
    <t>с 22.03.2024 по 28.03.2024 (неделя) Т</t>
  </si>
  <si>
    <t>Исполнение с 01.01.2024 по 21.03.2024
(53,08%)</t>
  </si>
  <si>
    <r>
      <t xml:space="preserve">Исполнение с 01.01.2024 по 28.03.2024
</t>
    </r>
    <r>
      <rPr>
        <b/>
        <sz val="14"/>
        <rFont val="Times New Roman"/>
        <family val="1"/>
        <charset val="204"/>
      </rPr>
      <t>(53,08%)</t>
    </r>
  </si>
  <si>
    <t>откл.+- от исполнения на 28.03.2023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</si>
  <si>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28.03.2024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</si>
</sst>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U59" sqref="AU59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3.140625" style="1" hidden="1" customWidth="1"/>
    <col min="23" max="23" width="21.7109375" style="1" hidden="1" customWidth="1"/>
    <col min="24" max="24" width="22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3.140625" style="1" hidden="1" customWidth="1"/>
    <col min="32" max="32" width="24.57031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8" t="s">
        <v>108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9.4277874092058838</v>
      </c>
      <c r="U3" s="104"/>
      <c r="V3" s="106">
        <f>V8/S8%</f>
        <v>11.163871787530022</v>
      </c>
      <c r="W3" s="106"/>
      <c r="X3" s="105"/>
      <c r="Y3" s="80"/>
      <c r="Z3" s="80">
        <f>U3-Y63</f>
        <v>-541048295.36146975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9" t="s">
        <v>34</v>
      </c>
      <c r="J4" s="130" t="s">
        <v>45</v>
      </c>
      <c r="K4" s="130" t="s">
        <v>51</v>
      </c>
      <c r="L4" s="137" t="s">
        <v>56</v>
      </c>
      <c r="M4" s="130" t="s">
        <v>54</v>
      </c>
      <c r="N4" s="130" t="s">
        <v>53</v>
      </c>
      <c r="O4" s="137" t="s">
        <v>50</v>
      </c>
      <c r="P4" s="130" t="s">
        <v>63</v>
      </c>
      <c r="Q4" s="137" t="s">
        <v>65</v>
      </c>
      <c r="R4" s="130" t="s">
        <v>64</v>
      </c>
      <c r="S4" s="129" t="s">
        <v>83</v>
      </c>
      <c r="T4" s="137" t="s">
        <v>82</v>
      </c>
      <c r="U4" s="130" t="s">
        <v>84</v>
      </c>
      <c r="V4" s="137" t="s">
        <v>101</v>
      </c>
      <c r="W4" s="140" t="s">
        <v>76</v>
      </c>
      <c r="X4" s="126" t="s">
        <v>81</v>
      </c>
      <c r="Y4" s="130" t="s">
        <v>102</v>
      </c>
      <c r="Z4" s="131" t="s">
        <v>66</v>
      </c>
      <c r="AA4" s="133" t="s">
        <v>97</v>
      </c>
      <c r="AB4" s="134"/>
      <c r="AC4" s="123" t="s">
        <v>57</v>
      </c>
      <c r="AD4" s="123"/>
      <c r="AE4" s="135" t="s">
        <v>105</v>
      </c>
      <c r="AF4" s="130" t="s">
        <v>106</v>
      </c>
      <c r="AG4" s="127" t="s">
        <v>43</v>
      </c>
      <c r="AH4" s="129" t="s">
        <v>67</v>
      </c>
      <c r="AI4" s="129"/>
      <c r="AJ4" s="123" t="s">
        <v>96</v>
      </c>
      <c r="AK4" s="123"/>
      <c r="AL4" s="123" t="s">
        <v>52</v>
      </c>
      <c r="AM4" s="123"/>
      <c r="AN4" s="123" t="s">
        <v>100</v>
      </c>
      <c r="AO4" s="123"/>
      <c r="AP4" s="123" t="s">
        <v>107</v>
      </c>
      <c r="AQ4" s="123"/>
      <c r="AR4" s="123" t="s">
        <v>55</v>
      </c>
      <c r="AS4" s="123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9"/>
      <c r="J5" s="130"/>
      <c r="K5" s="130"/>
      <c r="L5" s="137"/>
      <c r="M5" s="130"/>
      <c r="N5" s="130"/>
      <c r="O5" s="137"/>
      <c r="P5" s="130"/>
      <c r="Q5" s="137"/>
      <c r="R5" s="130"/>
      <c r="S5" s="129"/>
      <c r="T5" s="137"/>
      <c r="U5" s="130"/>
      <c r="V5" s="137"/>
      <c r="W5" s="141"/>
      <c r="X5" s="126"/>
      <c r="Y5" s="130"/>
      <c r="Z5" s="132"/>
      <c r="AA5" s="41" t="s">
        <v>68</v>
      </c>
      <c r="AB5" s="107" t="s">
        <v>99</v>
      </c>
      <c r="AC5" s="79" t="s">
        <v>103</v>
      </c>
      <c r="AD5" s="79" t="s">
        <v>104</v>
      </c>
      <c r="AE5" s="136"/>
      <c r="AF5" s="130"/>
      <c r="AG5" s="128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4" t="s">
        <v>8</v>
      </c>
      <c r="C7" s="124"/>
      <c r="D7" s="124"/>
      <c r="E7" s="124"/>
      <c r="F7" s="124"/>
      <c r="G7" s="124"/>
      <c r="H7" s="124"/>
      <c r="I7" s="124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121206565.31554319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53670340.760000005</v>
      </c>
      <c r="W7" s="44">
        <f>V7/S7%</f>
        <v>13.095550958311698</v>
      </c>
      <c r="X7" s="44">
        <f>X9+X22</f>
        <v>0</v>
      </c>
      <c r="Y7" s="44">
        <f>Y9+Y22</f>
        <v>67280467.821469843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126380052.81</v>
      </c>
      <c r="AC7" s="44">
        <f t="shared" si="2"/>
        <v>1430425.28</v>
      </c>
      <c r="AD7" s="44">
        <f t="shared" ref="AD7" si="3">AD9+AD22</f>
        <v>26487915.000000004</v>
      </c>
      <c r="AE7" s="44">
        <v>88108346.519999996</v>
      </c>
      <c r="AF7" s="44">
        <f t="shared" si="2"/>
        <v>114596261.51999998</v>
      </c>
      <c r="AG7" s="44">
        <f>AD7-AC7</f>
        <v>25057489.720000003</v>
      </c>
      <c r="AH7" s="44">
        <f t="shared" ref="AH7:AH63" si="4">AF7-Z7</f>
        <v>-285818838.13</v>
      </c>
      <c r="AI7" s="44">
        <f t="shared" ref="AI7:AI28" si="5">AF7/Z7*100</f>
        <v>28.619365658330011</v>
      </c>
      <c r="AJ7" s="44">
        <f>AF7-AA7</f>
        <v>-462978374.32000005</v>
      </c>
      <c r="AK7" s="44">
        <f>AF7/AA7%</f>
        <v>19.840944253609067</v>
      </c>
      <c r="AL7" s="44" t="e">
        <f>AF7-#REF!</f>
        <v>#REF!</v>
      </c>
      <c r="AM7" s="44" t="e">
        <f>IF(#REF!=0,0,AF7/#REF!*100)</f>
        <v>#REF!</v>
      </c>
      <c r="AN7" s="44">
        <f>AF7-AB7</f>
        <v>-11783791.290000021</v>
      </c>
      <c r="AO7" s="44">
        <f>AF7/AB7*100</f>
        <v>90.675908873280974</v>
      </c>
      <c r="AP7" s="44">
        <f>AF7-Y7</f>
        <v>47315793.698530138</v>
      </c>
      <c r="AQ7" s="44">
        <f>AF7/Y7%</f>
        <v>170.32619604263692</v>
      </c>
      <c r="AR7" s="44">
        <f>AF7-M7</f>
        <v>-6610303.7955432087</v>
      </c>
      <c r="AS7" s="44">
        <f>IF(M7=0,0,AF7/M7*100)</f>
        <v>94.546249389763432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41315372.580000006</v>
      </c>
      <c r="W8" s="44">
        <f t="shared" ref="W8:W9" si="7">V8/S8%</f>
        <v>11.163871787530022</v>
      </c>
      <c r="X8" s="52">
        <f t="shared" ref="X8:AC8" si="8">X7-X37-X53</f>
        <v>0</v>
      </c>
      <c r="Y8" s="52">
        <f t="shared" si="8"/>
        <v>54925499.641469844</v>
      </c>
      <c r="Z8" s="52">
        <f t="shared" si="8"/>
        <v>372608810</v>
      </c>
      <c r="AA8" s="52">
        <f t="shared" si="8"/>
        <v>545150607.50999999</v>
      </c>
      <c r="AB8" s="52">
        <f t="shared" si="8"/>
        <v>114521193.66000001</v>
      </c>
      <c r="AC8" s="52">
        <f t="shared" si="8"/>
        <v>460361.07</v>
      </c>
      <c r="AD8" s="52">
        <f t="shared" ref="AD8" si="9">AD7-AD37-AD53</f>
        <v>25469663.750000004</v>
      </c>
      <c r="AE8" s="52">
        <v>76857423.489999995</v>
      </c>
      <c r="AF8" s="52">
        <f>AF7-AF37-AF53</f>
        <v>102327087.23999998</v>
      </c>
      <c r="AG8" s="51">
        <f t="shared" ref="AG8:AG63" si="10">AD8-AC8</f>
        <v>25009302.680000003</v>
      </c>
      <c r="AH8" s="64">
        <f t="shared" si="4"/>
        <v>-270281722.75999999</v>
      </c>
      <c r="AI8" s="64">
        <f t="shared" si="5"/>
        <v>27.46233703921278</v>
      </c>
      <c r="AJ8" s="51">
        <f t="shared" ref="AJ8:AJ62" si="11">AF8-AA8</f>
        <v>-442823520.26999998</v>
      </c>
      <c r="AK8" s="51">
        <f>AF8/AA8%</f>
        <v>18.770425242188313</v>
      </c>
      <c r="AL8" s="51"/>
      <c r="AM8" s="51"/>
      <c r="AN8" s="64">
        <f t="shared" ref="AN8:AN63" si="12">AF8-AB8</f>
        <v>-12194106.420000032</v>
      </c>
      <c r="AO8" s="64">
        <f t="shared" ref="AO8:AO63" si="13">AF8/AB8*100</f>
        <v>89.352096297386751</v>
      </c>
      <c r="AP8" s="51">
        <f t="shared" ref="AP8:AP63" si="14">AF8-Y8</f>
        <v>47401587.598530136</v>
      </c>
      <c r="AQ8" s="51">
        <f>AF8/Y8%</f>
        <v>186.30160473358899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30485701.710000001</v>
      </c>
      <c r="W9" s="44">
        <f t="shared" si="7"/>
        <v>9.4277874092058838</v>
      </c>
      <c r="X9" s="70">
        <f t="shared" si="16"/>
        <v>0</v>
      </c>
      <c r="Y9" s="70">
        <f>Y10+Y11+Y12+Y13+Y14+Y15+Y16+Y17+Y20+Y21</f>
        <v>44095828.771469846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104075030.84</v>
      </c>
      <c r="AC9" s="70">
        <f t="shared" ref="AC9" si="17">AC10+AC11+AC12+AC13+AC14+AC15+AC16+AC17+AC20+AC21</f>
        <v>-23816.000000000029</v>
      </c>
      <c r="AD9" s="70">
        <f t="shared" ref="AD9" si="18">AD10+AD11+AD12+AD13+AD14+AD15+AD16+AD17+AD20+AD21</f>
        <v>24985495.080000002</v>
      </c>
      <c r="AE9" s="70">
        <v>67381157.269999996</v>
      </c>
      <c r="AF9" s="70">
        <f>AF10+AF11+AF12+AF13+AF14+AF15+AF16+AF17+AF20+AF21</f>
        <v>92366652.349999979</v>
      </c>
      <c r="AG9" s="71">
        <f t="shared" si="10"/>
        <v>25009311.080000002</v>
      </c>
      <c r="AH9" s="72"/>
      <c r="AI9" s="72"/>
      <c r="AJ9" s="71">
        <f t="shared" si="11"/>
        <v>-401523685.16000003</v>
      </c>
      <c r="AK9" s="71">
        <f>AF9/AA9%</f>
        <v>18.701854507961457</v>
      </c>
      <c r="AL9" s="73"/>
      <c r="AM9" s="73"/>
      <c r="AN9" s="72">
        <f t="shared" si="12"/>
        <v>-11708378.490000024</v>
      </c>
      <c r="AO9" s="72">
        <f t="shared" si="13"/>
        <v>88.750060033131362</v>
      </c>
      <c r="AP9" s="71">
        <f t="shared" si="14"/>
        <v>48270823.578530133</v>
      </c>
      <c r="AQ9" s="71">
        <f>AF9/Y9%</f>
        <v>209.46800394363268</v>
      </c>
      <c r="AR9" s="23"/>
      <c r="AS9" s="23"/>
      <c r="AT9" s="49"/>
    </row>
    <row r="10" spans="1:47" s="10" customFormat="1" ht="91.5" hidden="1" customHeight="1" x14ac:dyDescent="0.3">
      <c r="A10" s="9"/>
      <c r="B10" s="125" t="s">
        <v>26</v>
      </c>
      <c r="C10" s="125"/>
      <c r="D10" s="125"/>
      <c r="E10" s="125"/>
      <c r="F10" s="125"/>
      <c r="G10" s="125"/>
      <c r="H10" s="125"/>
      <c r="I10" s="125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20402375.030000001</v>
      </c>
      <c r="W10" s="12"/>
      <c r="X10" s="46"/>
      <c r="Y10" s="47">
        <f>V10/31.84%*53.08%</f>
        <v>34012502.091469847</v>
      </c>
      <c r="Z10" s="46">
        <v>188231000</v>
      </c>
      <c r="AA10" s="46">
        <v>340259137.50999999</v>
      </c>
      <c r="AB10" s="46">
        <v>74184885.840000004</v>
      </c>
      <c r="AC10" s="46">
        <v>-751312.86</v>
      </c>
      <c r="AD10" s="46">
        <v>15915835.279999999</v>
      </c>
      <c r="AE10" s="46">
        <v>49457701.93</v>
      </c>
      <c r="AF10" s="46">
        <f>AE10+AD10</f>
        <v>65373537.210000001</v>
      </c>
      <c r="AG10" s="46">
        <f t="shared" si="10"/>
        <v>16667148.139999999</v>
      </c>
      <c r="AH10" s="44">
        <f t="shared" si="4"/>
        <v>-122857462.78999999</v>
      </c>
      <c r="AI10" s="44">
        <f t="shared" si="5"/>
        <v>34.730483931977197</v>
      </c>
      <c r="AJ10" s="46">
        <f t="shared" si="11"/>
        <v>-274885600.30000001</v>
      </c>
      <c r="AK10" s="44">
        <f t="shared" ref="AK10:AK63" si="19">AF10/AA10%</f>
        <v>19.21286748929078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-8811348.6300000027</v>
      </c>
      <c r="AO10" s="44">
        <f t="shared" si="13"/>
        <v>88.122447678892328</v>
      </c>
      <c r="AP10" s="46">
        <f t="shared" si="14"/>
        <v>31361035.118530154</v>
      </c>
      <c r="AQ10" s="44">
        <f t="shared" ref="AQ10:AQ19" si="20">AF10/Y10%</f>
        <v>192.20443422301275</v>
      </c>
      <c r="AR10" s="46">
        <f t="shared" ref="AR10:AR20" si="21">AF10-M10</f>
        <v>6538087.1144567803</v>
      </c>
      <c r="AS10" s="46">
        <f t="shared" ref="AS10:AS20" si="22">IF(M10=0,0,AF10/M10*100)</f>
        <v>111.11249612918665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19" t="s">
        <v>25</v>
      </c>
      <c r="C11" s="119"/>
      <c r="D11" s="119"/>
      <c r="E11" s="119"/>
      <c r="F11" s="119"/>
      <c r="G11" s="119"/>
      <c r="H11" s="119"/>
      <c r="I11" s="119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5309837.24</v>
      </c>
      <c r="W11" s="12"/>
      <c r="X11" s="12"/>
      <c r="Y11" s="12">
        <f t="shared" ref="Y11:Y16" si="23">V11</f>
        <v>5309837.24</v>
      </c>
      <c r="Z11" s="12">
        <v>28603900</v>
      </c>
      <c r="AA11" s="12">
        <v>32294200</v>
      </c>
      <c r="AB11" s="12">
        <v>7763710</v>
      </c>
      <c r="AC11" s="12">
        <v>0</v>
      </c>
      <c r="AD11" s="12">
        <v>77808.81</v>
      </c>
      <c r="AE11" s="12">
        <v>5611791.5</v>
      </c>
      <c r="AF11" s="12">
        <f t="shared" ref="AF11:AF62" si="24">AE11+AD11</f>
        <v>5689600.3099999996</v>
      </c>
      <c r="AG11" s="12">
        <f t="shared" si="10"/>
        <v>77808.81</v>
      </c>
      <c r="AH11" s="44">
        <f t="shared" si="4"/>
        <v>-22914299.690000001</v>
      </c>
      <c r="AI11" s="44">
        <f t="shared" si="5"/>
        <v>19.890994969217481</v>
      </c>
      <c r="AJ11" s="12">
        <f t="shared" si="11"/>
        <v>-26604599.690000001</v>
      </c>
      <c r="AK11" s="44">
        <f t="shared" si="19"/>
        <v>17.618025249115938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-2074109.6900000004</v>
      </c>
      <c r="AO11" s="44">
        <f>AF11/AB11*100</f>
        <v>73.284554806915764</v>
      </c>
      <c r="AP11" s="12">
        <f t="shared" si="14"/>
        <v>379763.06999999937</v>
      </c>
      <c r="AQ11" s="44">
        <f t="shared" si="20"/>
        <v>107.15206611493048</v>
      </c>
      <c r="AR11" s="12">
        <f t="shared" si="21"/>
        <v>-2204324.8000000007</v>
      </c>
      <c r="AS11" s="12">
        <f t="shared" si="22"/>
        <v>72.075681371646553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237727.23</v>
      </c>
      <c r="W12" s="12"/>
      <c r="X12" s="12"/>
      <c r="Y12" s="12">
        <f t="shared" si="23"/>
        <v>237727.23</v>
      </c>
      <c r="Z12" s="12">
        <v>11972000</v>
      </c>
      <c r="AA12" s="12">
        <v>27969000</v>
      </c>
      <c r="AB12" s="12">
        <v>2411738</v>
      </c>
      <c r="AC12" s="12">
        <v>357793.47</v>
      </c>
      <c r="AD12" s="12">
        <v>1468673.97</v>
      </c>
      <c r="AE12" s="12">
        <v>460601.05000000005</v>
      </c>
      <c r="AF12" s="12">
        <f t="shared" si="24"/>
        <v>1929275.02</v>
      </c>
      <c r="AG12" s="12">
        <f t="shared" si="10"/>
        <v>1110880.5</v>
      </c>
      <c r="AH12" s="44">
        <f t="shared" si="4"/>
        <v>-10042724.98</v>
      </c>
      <c r="AI12" s="44">
        <f t="shared" si="5"/>
        <v>16.114893250918811</v>
      </c>
      <c r="AJ12" s="12">
        <f t="shared" si="11"/>
        <v>-26039724.98</v>
      </c>
      <c r="AK12" s="44">
        <f t="shared" si="19"/>
        <v>6.897904894704852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-482462.98</v>
      </c>
      <c r="AO12" s="44">
        <f t="shared" si="13"/>
        <v>79.995215898244339</v>
      </c>
      <c r="AP12" s="12">
        <f t="shared" si="14"/>
        <v>1691547.79</v>
      </c>
      <c r="AQ12" s="44">
        <f t="shared" si="20"/>
        <v>811.5498674678538</v>
      </c>
      <c r="AR12" s="12">
        <f t="shared" si="21"/>
        <v>1929275.02</v>
      </c>
      <c r="AS12" s="12">
        <f t="shared" si="22"/>
        <v>0</v>
      </c>
      <c r="AT12" s="34">
        <f>AF12</f>
        <v>1929275.02</v>
      </c>
    </row>
    <row r="13" spans="1:47" s="10" customFormat="1" ht="70.5" hidden="1" customHeight="1" x14ac:dyDescent="0.3">
      <c r="A13" s="9"/>
      <c r="B13" s="119" t="s">
        <v>24</v>
      </c>
      <c r="C13" s="119"/>
      <c r="D13" s="119"/>
      <c r="E13" s="119"/>
      <c r="F13" s="119"/>
      <c r="G13" s="119"/>
      <c r="H13" s="119"/>
      <c r="I13" s="119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-386075.92</v>
      </c>
      <c r="W13" s="12"/>
      <c r="X13" s="12"/>
      <c r="Y13" s="12">
        <f t="shared" si="23"/>
        <v>-386075.92</v>
      </c>
      <c r="Z13" s="12">
        <v>8000</v>
      </c>
      <c r="AA13" s="12">
        <v>0</v>
      </c>
      <c r="AB13" s="12">
        <v>0</v>
      </c>
      <c r="AC13" s="12">
        <v>0</v>
      </c>
      <c r="AD13" s="12">
        <v>-2923</v>
      </c>
      <c r="AE13" s="12">
        <v>2304.2400000000002</v>
      </c>
      <c r="AF13" s="12">
        <f t="shared" si="24"/>
        <v>-618.75999999999976</v>
      </c>
      <c r="AG13" s="12">
        <f t="shared" si="10"/>
        <v>-2923</v>
      </c>
      <c r="AH13" s="44">
        <f t="shared" si="4"/>
        <v>-8618.76</v>
      </c>
      <c r="AI13" s="44">
        <f t="shared" si="5"/>
        <v>-7.734499999999997</v>
      </c>
      <c r="AJ13" s="12">
        <f t="shared" si="11"/>
        <v>-618.75999999999976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-618.75999999999976</v>
      </c>
      <c r="AO13" s="44">
        <v>0</v>
      </c>
      <c r="AP13" s="12">
        <f t="shared" si="14"/>
        <v>385457.16</v>
      </c>
      <c r="AQ13" s="116">
        <v>0</v>
      </c>
      <c r="AR13" s="12">
        <f t="shared" si="21"/>
        <v>-5415297.6200000001</v>
      </c>
      <c r="AS13" s="12">
        <f t="shared" si="22"/>
        <v>-1.1427455182448249E-2</v>
      </c>
      <c r="AT13" s="34">
        <f>AF13</f>
        <v>-618.75999999999976</v>
      </c>
      <c r="AU13" s="86" t="s">
        <v>75</v>
      </c>
    </row>
    <row r="14" spans="1:47" s="10" customFormat="1" ht="42.75" hidden="1" customHeight="1" x14ac:dyDescent="0.3">
      <c r="A14" s="9"/>
      <c r="B14" s="119" t="s">
        <v>23</v>
      </c>
      <c r="C14" s="119"/>
      <c r="D14" s="119"/>
      <c r="E14" s="119"/>
      <c r="F14" s="119"/>
      <c r="G14" s="119"/>
      <c r="H14" s="119"/>
      <c r="I14" s="119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300813.58</v>
      </c>
      <c r="W14" s="12"/>
      <c r="X14" s="12"/>
      <c r="Y14" s="12">
        <f t="shared" si="23"/>
        <v>300813.58</v>
      </c>
      <c r="Z14" s="12">
        <v>5814000</v>
      </c>
      <c r="AA14" s="12">
        <v>7692000</v>
      </c>
      <c r="AB14" s="12">
        <v>3813212</v>
      </c>
      <c r="AC14" s="12">
        <v>6226.13</v>
      </c>
      <c r="AD14" s="12">
        <v>7427149.2300000004</v>
      </c>
      <c r="AE14" s="12">
        <v>-630573.88</v>
      </c>
      <c r="AF14" s="12">
        <f t="shared" si="24"/>
        <v>6796575.3500000006</v>
      </c>
      <c r="AG14" s="12">
        <f t="shared" si="10"/>
        <v>7420923.1000000006</v>
      </c>
      <c r="AH14" s="44">
        <f t="shared" si="4"/>
        <v>982575.35000000056</v>
      </c>
      <c r="AI14" s="44">
        <f t="shared" si="5"/>
        <v>116.90016081871346</v>
      </c>
      <c r="AJ14" s="12">
        <f t="shared" si="11"/>
        <v>-895424.64999999944</v>
      </c>
      <c r="AK14" s="44">
        <v>0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2983363.3500000006</v>
      </c>
      <c r="AO14" s="44">
        <v>0</v>
      </c>
      <c r="AP14" s="12">
        <f t="shared" si="14"/>
        <v>6495761.7700000005</v>
      </c>
      <c r="AQ14" s="44">
        <f t="shared" si="20"/>
        <v>2259.3977805124359</v>
      </c>
      <c r="AR14" s="12">
        <f t="shared" si="21"/>
        <v>3229497.4900000007</v>
      </c>
      <c r="AS14" s="12">
        <f t="shared" si="22"/>
        <v>190.53622087183712</v>
      </c>
      <c r="AT14" s="34">
        <f>AF14</f>
        <v>6796575.3500000006</v>
      </c>
      <c r="AU14" s="86"/>
    </row>
    <row r="15" spans="1:47" s="10" customFormat="1" ht="99" hidden="1" customHeight="1" x14ac:dyDescent="0.3">
      <c r="A15" s="9"/>
      <c r="B15" s="119" t="s">
        <v>22</v>
      </c>
      <c r="C15" s="119"/>
      <c r="D15" s="119"/>
      <c r="E15" s="119"/>
      <c r="F15" s="119"/>
      <c r="G15" s="119"/>
      <c r="H15" s="119"/>
      <c r="I15" s="119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-265433.65999999997</v>
      </c>
      <c r="W15" s="12"/>
      <c r="X15" s="12"/>
      <c r="Y15" s="12">
        <f t="shared" si="23"/>
        <v>-265433.65999999997</v>
      </c>
      <c r="Z15" s="12">
        <v>8168000</v>
      </c>
      <c r="AA15" s="12">
        <v>6694000</v>
      </c>
      <c r="AB15" s="12">
        <v>3998544</v>
      </c>
      <c r="AC15" s="12">
        <v>-18749.57</v>
      </c>
      <c r="AD15" s="12">
        <v>17208.509999999998</v>
      </c>
      <c r="AE15" s="12">
        <v>3924321.6299999994</v>
      </c>
      <c r="AF15" s="12">
        <f t="shared" si="24"/>
        <v>3941530.1399999992</v>
      </c>
      <c r="AG15" s="12">
        <f t="shared" si="10"/>
        <v>35958.080000000002</v>
      </c>
      <c r="AH15" s="44">
        <f t="shared" si="4"/>
        <v>-4226469.8600000013</v>
      </c>
      <c r="AI15" s="44">
        <f t="shared" si="5"/>
        <v>48.255755876591564</v>
      </c>
      <c r="AJ15" s="12">
        <f t="shared" si="11"/>
        <v>-2752469.8600000008</v>
      </c>
      <c r="AK15" s="44">
        <f t="shared" si="19"/>
        <v>58.881537795040323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-57013.860000000801</v>
      </c>
      <c r="AO15" s="44">
        <f t="shared" si="13"/>
        <v>98.574134484952509</v>
      </c>
      <c r="AP15" s="12">
        <f t="shared" si="14"/>
        <v>4206963.7999999989</v>
      </c>
      <c r="AQ15" s="116">
        <v>1584.94</v>
      </c>
      <c r="AR15" s="12">
        <f t="shared" si="21"/>
        <v>3799705.7799999993</v>
      </c>
      <c r="AS15" s="12">
        <f t="shared" si="22"/>
        <v>2779.1630013348904</v>
      </c>
      <c r="AT15" s="34">
        <f>AF15</f>
        <v>3941530.1399999992</v>
      </c>
      <c r="AU15" s="86"/>
    </row>
    <row r="16" spans="1:47" s="10" customFormat="1" ht="65.25" hidden="1" customHeight="1" x14ac:dyDescent="0.3">
      <c r="A16" s="9"/>
      <c r="B16" s="119" t="s">
        <v>21</v>
      </c>
      <c r="C16" s="119"/>
      <c r="D16" s="119"/>
      <c r="E16" s="119"/>
      <c r="F16" s="119"/>
      <c r="G16" s="119"/>
      <c r="H16" s="119"/>
      <c r="I16" s="119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-186634.36</v>
      </c>
      <c r="W16" s="12"/>
      <c r="X16" s="12"/>
      <c r="Y16" s="12">
        <f t="shared" si="23"/>
        <v>-186634.36</v>
      </c>
      <c r="Z16" s="12">
        <v>15443000</v>
      </c>
      <c r="AA16" s="12">
        <v>14460000</v>
      </c>
      <c r="AB16" s="12">
        <v>990980</v>
      </c>
      <c r="AC16" s="12">
        <v>42635.67</v>
      </c>
      <c r="AD16" s="12">
        <v>43537.71</v>
      </c>
      <c r="AE16" s="12">
        <v>960691.21000000008</v>
      </c>
      <c r="AF16" s="12">
        <f t="shared" si="24"/>
        <v>1004228.92</v>
      </c>
      <c r="AG16" s="12">
        <f t="shared" si="10"/>
        <v>902.04000000000087</v>
      </c>
      <c r="AH16" s="44">
        <f t="shared" si="4"/>
        <v>-14438771.08</v>
      </c>
      <c r="AI16" s="44">
        <f t="shared" si="5"/>
        <v>6.5028098167454518</v>
      </c>
      <c r="AJ16" s="12">
        <f t="shared" si="11"/>
        <v>-13455771.08</v>
      </c>
      <c r="AK16" s="44">
        <f t="shared" si="19"/>
        <v>6.944874965421854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13248.920000000042</v>
      </c>
      <c r="AO16" s="44">
        <f t="shared" si="13"/>
        <v>101.33695130073261</v>
      </c>
      <c r="AP16" s="12">
        <f t="shared" si="14"/>
        <v>1190863.28</v>
      </c>
      <c r="AQ16" s="116">
        <v>638.07000000000005</v>
      </c>
      <c r="AR16" s="12">
        <f t="shared" si="21"/>
        <v>-156449.96999999986</v>
      </c>
      <c r="AS16" s="12">
        <f t="shared" si="22"/>
        <v>86.520822309433072</v>
      </c>
      <c r="AT16" s="34">
        <v>11117000</v>
      </c>
      <c r="AU16" s="86"/>
    </row>
    <row r="17" spans="1:47" s="10" customFormat="1" ht="24" hidden="1" customHeight="1" x14ac:dyDescent="0.3">
      <c r="A17" s="9"/>
      <c r="B17" s="119" t="s">
        <v>19</v>
      </c>
      <c r="C17" s="119"/>
      <c r="D17" s="119"/>
      <c r="E17" s="119"/>
      <c r="F17" s="119"/>
      <c r="G17" s="119"/>
      <c r="H17" s="119"/>
      <c r="I17" s="119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3863708.9</v>
      </c>
      <c r="W17" s="12"/>
      <c r="X17" s="12">
        <f t="shared" si="33"/>
        <v>0</v>
      </c>
      <c r="Y17" s="12">
        <f>Y18+Y19</f>
        <v>3863708.9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9421532</v>
      </c>
      <c r="AC17" s="12">
        <f t="shared" si="34"/>
        <v>162024.58000000002</v>
      </c>
      <c r="AD17" s="12">
        <f t="shared" ref="AD17" si="35">AD18+AD19</f>
        <v>-111111.67999999999</v>
      </c>
      <c r="AE17" s="12">
        <v>6244925.1799999988</v>
      </c>
      <c r="AF17" s="12">
        <f t="shared" si="32"/>
        <v>6133813.4999999981</v>
      </c>
      <c r="AG17" s="12">
        <f t="shared" si="10"/>
        <v>-273136.26</v>
      </c>
      <c r="AH17" s="44">
        <f t="shared" si="4"/>
        <v>-51355186.5</v>
      </c>
      <c r="AI17" s="44">
        <f t="shared" si="5"/>
        <v>10.669542869070602</v>
      </c>
      <c r="AJ17" s="12">
        <f t="shared" si="11"/>
        <v>-50645186.5</v>
      </c>
      <c r="AK17" s="44">
        <f t="shared" si="19"/>
        <v>10.802961482238148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-3287718.5000000019</v>
      </c>
      <c r="AO17" s="44">
        <f t="shared" si="13"/>
        <v>65.104204921237837</v>
      </c>
      <c r="AP17" s="12">
        <f t="shared" si="14"/>
        <v>2270104.5999999982</v>
      </c>
      <c r="AQ17" s="44">
        <f t="shared" si="20"/>
        <v>158.75454540584045</v>
      </c>
      <c r="AR17" s="12">
        <f t="shared" si="21"/>
        <v>-7517455.2500000019</v>
      </c>
      <c r="AS17" s="12">
        <f t="shared" si="22"/>
        <v>44.932186248256215</v>
      </c>
      <c r="AT17" s="34">
        <f>AT18+AT19</f>
        <v>6133813.4999999981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3679122.94-1299</f>
        <v>3677823.94</v>
      </c>
      <c r="W18" s="53"/>
      <c r="X18" s="53"/>
      <c r="Y18" s="13">
        <f>V18</f>
        <v>3677823.94</v>
      </c>
      <c r="Z18" s="66">
        <v>23363753.050000001</v>
      </c>
      <c r="AA18" s="66">
        <v>22995495</v>
      </c>
      <c r="AB18" s="16">
        <v>7700253</v>
      </c>
      <c r="AC18" s="13">
        <v>2785.1</v>
      </c>
      <c r="AD18" s="13">
        <v>-209419.11</v>
      </c>
      <c r="AE18" s="13">
        <v>4561399.1999999993</v>
      </c>
      <c r="AF18" s="13">
        <f t="shared" si="24"/>
        <v>4351980.0899999989</v>
      </c>
      <c r="AG18" s="13">
        <f t="shared" si="10"/>
        <v>-212204.21</v>
      </c>
      <c r="AH18" s="44">
        <f t="shared" si="4"/>
        <v>-19011772.960000001</v>
      </c>
      <c r="AI18" s="44">
        <f t="shared" si="5"/>
        <v>18.627059105985538</v>
      </c>
      <c r="AJ18" s="13">
        <f t="shared" si="11"/>
        <v>-18643514.91</v>
      </c>
      <c r="AK18" s="44">
        <f t="shared" si="19"/>
        <v>18.9253594671478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-3348272.9100000011</v>
      </c>
      <c r="AO18" s="44">
        <f t="shared" si="13"/>
        <v>56.517364948917901</v>
      </c>
      <c r="AP18" s="13">
        <f t="shared" si="14"/>
        <v>674156.14999999898</v>
      </c>
      <c r="AQ18" s="44">
        <f t="shared" si="20"/>
        <v>118.33029968258892</v>
      </c>
      <c r="AR18" s="13">
        <f t="shared" si="21"/>
        <v>-5733636.4200000009</v>
      </c>
      <c r="AS18" s="13">
        <f t="shared" si="22"/>
        <v>43.150362555278235</v>
      </c>
      <c r="AT18" s="31">
        <f>AF18</f>
        <v>4351980.0899999989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185884.96</v>
      </c>
      <c r="W19" s="53"/>
      <c r="X19" s="53"/>
      <c r="Y19" s="13">
        <f>V19</f>
        <v>185884.96</v>
      </c>
      <c r="Z19" s="66">
        <v>34125246.950000003</v>
      </c>
      <c r="AA19" s="66">
        <v>33783505</v>
      </c>
      <c r="AB19" s="16">
        <v>1721279</v>
      </c>
      <c r="AC19" s="13">
        <v>159239.48000000001</v>
      </c>
      <c r="AD19" s="13">
        <v>98307.43</v>
      </c>
      <c r="AE19" s="13">
        <v>1683525.9799999997</v>
      </c>
      <c r="AF19" s="13">
        <f t="shared" si="24"/>
        <v>1781833.4099999997</v>
      </c>
      <c r="AG19" s="13">
        <f t="shared" si="10"/>
        <v>-60932.050000000017</v>
      </c>
      <c r="AH19" s="44">
        <f t="shared" si="4"/>
        <v>-32343413.540000003</v>
      </c>
      <c r="AI19" s="44">
        <f t="shared" si="5"/>
        <v>5.2214520604370298</v>
      </c>
      <c r="AJ19" s="13">
        <f t="shared" si="11"/>
        <v>-32001671.59</v>
      </c>
      <c r="AK19" s="44">
        <f t="shared" si="19"/>
        <v>5.274270416879479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60554.409999999683</v>
      </c>
      <c r="AO19" s="44">
        <f t="shared" si="13"/>
        <v>103.51798923939697</v>
      </c>
      <c r="AP19" s="13">
        <f t="shared" si="14"/>
        <v>1595948.4499999997</v>
      </c>
      <c r="AQ19" s="44">
        <f t="shared" si="20"/>
        <v>958.56782065638856</v>
      </c>
      <c r="AR19" s="13">
        <f t="shared" si="21"/>
        <v>-1783818.8300000005</v>
      </c>
      <c r="AS19" s="13">
        <f t="shared" si="22"/>
        <v>49.972159090870839</v>
      </c>
      <c r="AT19" s="31">
        <f>AF19</f>
        <v>1781833.4099999997</v>
      </c>
      <c r="AU19" s="86"/>
    </row>
    <row r="20" spans="1:47" s="10" customFormat="1" ht="30.75" hidden="1" customHeight="1" x14ac:dyDescent="0.3">
      <c r="A20" s="9"/>
      <c r="B20" s="119" t="s">
        <v>18</v>
      </c>
      <c r="C20" s="119"/>
      <c r="D20" s="119"/>
      <c r="E20" s="119"/>
      <c r="F20" s="119"/>
      <c r="G20" s="119"/>
      <c r="H20" s="119"/>
      <c r="I20" s="119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1209383.67</v>
      </c>
      <c r="W20" s="12"/>
      <c r="X20" s="12"/>
      <c r="Y20" s="12">
        <f>V20</f>
        <v>1209383.67</v>
      </c>
      <c r="Z20" s="12">
        <v>7706000</v>
      </c>
      <c r="AA20" s="12">
        <v>7743000</v>
      </c>
      <c r="AB20" s="12">
        <v>1490429</v>
      </c>
      <c r="AC20" s="12">
        <v>177566.58</v>
      </c>
      <c r="AD20" s="12">
        <v>149316.25</v>
      </c>
      <c r="AE20" s="12">
        <v>1349394.4100000001</v>
      </c>
      <c r="AF20" s="12">
        <f t="shared" si="24"/>
        <v>1498710.6600000001</v>
      </c>
      <c r="AG20" s="12">
        <f t="shared" si="10"/>
        <v>-28250.329999999987</v>
      </c>
      <c r="AH20" s="44">
        <f t="shared" si="4"/>
        <v>-6207289.3399999999</v>
      </c>
      <c r="AI20" s="44">
        <f t="shared" si="5"/>
        <v>19.448620036335328</v>
      </c>
      <c r="AJ20" s="12">
        <f t="shared" si="11"/>
        <v>-6244289.3399999999</v>
      </c>
      <c r="AK20" s="44">
        <f t="shared" si="19"/>
        <v>19.355684618364975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8281.660000000149</v>
      </c>
      <c r="AO20" s="44">
        <f t="shared" si="13"/>
        <v>100.55565612316992</v>
      </c>
      <c r="AP20" s="12">
        <f t="shared" si="14"/>
        <v>289326.99000000022</v>
      </c>
      <c r="AQ20" s="44">
        <f t="shared" ref="AQ20:AQ63" si="36">AF20/Y20%</f>
        <v>123.92350725225189</v>
      </c>
      <c r="AR20" s="12">
        <f t="shared" si="21"/>
        <v>-1575308.7999999998</v>
      </c>
      <c r="AS20" s="12">
        <f t="shared" si="22"/>
        <v>48.754104503944816</v>
      </c>
      <c r="AT20" s="34">
        <f>AF20</f>
        <v>1498710.6600000001</v>
      </c>
      <c r="AU20" s="86"/>
    </row>
    <row r="21" spans="1:47" s="10" customFormat="1" ht="62.25" hidden="1" customHeight="1" x14ac:dyDescent="0.3">
      <c r="A21" s="9"/>
      <c r="B21" s="120" t="s">
        <v>58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23184639.050000001</v>
      </c>
      <c r="W22" s="71"/>
      <c r="X22" s="71">
        <f t="shared" ref="X22:AC22" si="38">X23+X36+X37+X45+X48+X50</f>
        <v>0</v>
      </c>
      <c r="Y22" s="71">
        <f t="shared" si="38"/>
        <v>23184639.050000001</v>
      </c>
      <c r="Z22" s="71">
        <f t="shared" si="38"/>
        <v>76980199.650000006</v>
      </c>
      <c r="AA22" s="71">
        <f t="shared" si="38"/>
        <v>83684298.329999998</v>
      </c>
      <c r="AB22" s="71">
        <f t="shared" si="38"/>
        <v>22305021.969999999</v>
      </c>
      <c r="AC22" s="71">
        <f t="shared" si="38"/>
        <v>1454241.28</v>
      </c>
      <c r="AD22" s="71">
        <f t="shared" ref="AD22" si="39">AD23+AD36+AD37+AD45+AD48+AD50</f>
        <v>1502419.9200000002</v>
      </c>
      <c r="AE22" s="71">
        <v>20727189.250000004</v>
      </c>
      <c r="AF22" s="71">
        <f>AF23+AF36+AF37+AF45+AF48+AF50</f>
        <v>22229609.169999998</v>
      </c>
      <c r="AG22" s="71">
        <f t="shared" ref="AG22" si="40">AD22-AC22</f>
        <v>48178.64000000013</v>
      </c>
      <c r="AH22" s="72">
        <f t="shared" si="4"/>
        <v>-54750590.480000004</v>
      </c>
      <c r="AI22" s="72">
        <f t="shared" ref="AI22" si="41">AF22/Z22*100</f>
        <v>28.877047956578011</v>
      </c>
      <c r="AJ22" s="71">
        <f t="shared" si="11"/>
        <v>-61454689.159999996</v>
      </c>
      <c r="AK22" s="72">
        <f t="shared" ref="AK22" si="42">AF22/AA22%</f>
        <v>26.563656042546874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-75412.800000000745</v>
      </c>
      <c r="AO22" s="72">
        <f t="shared" ref="AO22" si="43">AF22/AB22*100</f>
        <v>99.661902148756326</v>
      </c>
      <c r="AP22" s="71">
        <f t="shared" si="14"/>
        <v>-955029.88000000268</v>
      </c>
      <c r="AQ22" s="72">
        <f t="shared" ref="AQ22" si="44">AF22/Y22%</f>
        <v>95.880764509896466</v>
      </c>
      <c r="AR22" s="12"/>
      <c r="AS22" s="12"/>
      <c r="AT22" s="34"/>
    </row>
    <row r="23" spans="1:47" s="10" customFormat="1" ht="83.25" hidden="1" customHeight="1" x14ac:dyDescent="0.3">
      <c r="A23" s="9"/>
      <c r="B23" s="119" t="s">
        <v>17</v>
      </c>
      <c r="C23" s="119"/>
      <c r="D23" s="119"/>
      <c r="E23" s="119"/>
      <c r="F23" s="119"/>
      <c r="G23" s="119"/>
      <c r="H23" s="119"/>
      <c r="I23" s="119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9680932.4499999993</v>
      </c>
      <c r="W23" s="12"/>
      <c r="X23" s="12">
        <f t="shared" si="47"/>
        <v>0</v>
      </c>
      <c r="Y23" s="12">
        <f>Y24+Y27+Y29+Y31</f>
        <v>9680932.4499999993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9798958.5899999999</v>
      </c>
      <c r="AC23" s="12">
        <f>AC24+AC27+AC29+AC31</f>
        <v>455950.58</v>
      </c>
      <c r="AD23" s="12">
        <f>AD24+AD27+AD29+AD31</f>
        <v>425572.39999999997</v>
      </c>
      <c r="AE23" s="12">
        <v>7833460.0299999993</v>
      </c>
      <c r="AF23" s="12">
        <f t="shared" si="45"/>
        <v>8259032.4299999997</v>
      </c>
      <c r="AG23" s="12">
        <f t="shared" si="10"/>
        <v>-30378.180000000051</v>
      </c>
      <c r="AH23" s="44">
        <f t="shared" si="4"/>
        <v>-38769967.57</v>
      </c>
      <c r="AI23" s="44">
        <f t="shared" si="5"/>
        <v>17.56157356099428</v>
      </c>
      <c r="AJ23" s="12">
        <f t="shared" si="11"/>
        <v>-41275157.57</v>
      </c>
      <c r="AK23" s="44">
        <f t="shared" si="19"/>
        <v>16.67339756640817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-1539926.1600000001</v>
      </c>
      <c r="AO23" s="44">
        <f t="shared" si="13"/>
        <v>84.28479775828913</v>
      </c>
      <c r="AP23" s="12">
        <f t="shared" si="14"/>
        <v>-1421900.0199999996</v>
      </c>
      <c r="AQ23" s="44">
        <f t="shared" si="36"/>
        <v>85.312365029465738</v>
      </c>
      <c r="AR23" s="12">
        <f>AF23-M23</f>
        <v>-1979433.5599999987</v>
      </c>
      <c r="AS23" s="12">
        <f>IF(M23=0,0,AF23/M23*100)</f>
        <v>80.666697902465771</v>
      </c>
      <c r="AT23" s="34">
        <f>AT24+AT27+AT29+AT31</f>
        <v>7989145.3099999996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9172828.5199999996</v>
      </c>
      <c r="W24" s="13"/>
      <c r="X24" s="13">
        <f t="shared" si="49"/>
        <v>0</v>
      </c>
      <c r="Y24" s="12">
        <f t="shared" si="49"/>
        <v>9172828.5199999996</v>
      </c>
      <c r="Z24" s="12">
        <f t="shared" si="49"/>
        <v>46880510</v>
      </c>
      <c r="AA24" s="12">
        <f>AA25+AA26</f>
        <v>48200367.740000002</v>
      </c>
      <c r="AB24" s="12">
        <f>AB25+AB26</f>
        <v>9258500</v>
      </c>
      <c r="AC24" s="12">
        <f>AC25+AC26</f>
        <v>434707.51</v>
      </c>
      <c r="AD24" s="12">
        <f>AD25+AD26</f>
        <v>333549.3</v>
      </c>
      <c r="AE24" s="12">
        <v>7271933.7199999997</v>
      </c>
      <c r="AF24" s="12">
        <f t="shared" ref="AF24" si="50">AF25+AF26</f>
        <v>7605483.0199999996</v>
      </c>
      <c r="AG24" s="12">
        <f>AD24-AC24</f>
        <v>-101158.21000000002</v>
      </c>
      <c r="AH24" s="44">
        <f t="shared" si="4"/>
        <v>-39275026.980000004</v>
      </c>
      <c r="AI24" s="44">
        <f t="shared" si="5"/>
        <v>16.22312346858001</v>
      </c>
      <c r="AJ24" s="12">
        <f t="shared" si="11"/>
        <v>-40594884.719999999</v>
      </c>
      <c r="AK24" s="44">
        <f t="shared" si="19"/>
        <v>15.778890030518259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-1653016.9800000004</v>
      </c>
      <c r="AO24" s="44">
        <f t="shared" si="13"/>
        <v>82.145952584111896</v>
      </c>
      <c r="AP24" s="12">
        <f t="shared" si="14"/>
        <v>-1567345.5</v>
      </c>
      <c r="AQ24" s="44">
        <f t="shared" si="36"/>
        <v>82.913171258106104</v>
      </c>
      <c r="AR24" s="12">
        <f>AF24-M24</f>
        <v>-2262661.59</v>
      </c>
      <c r="AS24" s="12">
        <f>IF(M24=0,0,AF24/M24*100)</f>
        <v>77.071053582786931</v>
      </c>
      <c r="AT24" s="31">
        <f>AF24</f>
        <v>7605483.0199999996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7094335.79</v>
      </c>
      <c r="W25" s="13"/>
      <c r="X25" s="13"/>
      <c r="Y25" s="13">
        <f>V25</f>
        <v>7094335.79</v>
      </c>
      <c r="Z25" s="13">
        <v>34696660</v>
      </c>
      <c r="AA25" s="13">
        <v>36508280</v>
      </c>
      <c r="AB25" s="13">
        <v>8521500</v>
      </c>
      <c r="AC25" s="13">
        <v>303707.39</v>
      </c>
      <c r="AD25" s="13">
        <v>124468.78</v>
      </c>
      <c r="AE25" s="13">
        <v>5620065.8399999999</v>
      </c>
      <c r="AF25" s="13">
        <f t="shared" si="24"/>
        <v>5744534.6200000001</v>
      </c>
      <c r="AG25" s="13">
        <f>AD25-AC25</f>
        <v>-179238.61000000002</v>
      </c>
      <c r="AH25" s="44">
        <f t="shared" si="4"/>
        <v>-28952125.379999999</v>
      </c>
      <c r="AI25" s="44">
        <f t="shared" si="5"/>
        <v>16.556448430482934</v>
      </c>
      <c r="AJ25" s="13">
        <f t="shared" si="11"/>
        <v>-30763745.379999999</v>
      </c>
      <c r="AK25" s="42">
        <f t="shared" si="19"/>
        <v>15.734881566592566</v>
      </c>
      <c r="AL25" s="13"/>
      <c r="AM25" s="13"/>
      <c r="AN25" s="42">
        <f t="shared" si="12"/>
        <v>-2776965.38</v>
      </c>
      <c r="AO25" s="42">
        <f t="shared" si="13"/>
        <v>67.412246904887638</v>
      </c>
      <c r="AP25" s="13">
        <f t="shared" si="14"/>
        <v>-1349801.17</v>
      </c>
      <c r="AQ25" s="42">
        <f t="shared" si="36"/>
        <v>80.973537058921764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1272513.2+805979.53</f>
        <v>2078492.73</v>
      </c>
      <c r="W26" s="16"/>
      <c r="X26" s="16"/>
      <c r="Y26" s="13">
        <f>V26</f>
        <v>2078492.73</v>
      </c>
      <c r="Z26" s="13">
        <v>12183850</v>
      </c>
      <c r="AA26" s="13">
        <f>6966987.74+4725100</f>
        <v>11692087.74</v>
      </c>
      <c r="AB26" s="13">
        <f>632000+105000</f>
        <v>737000</v>
      </c>
      <c r="AC26" s="13">
        <v>131000.12</v>
      </c>
      <c r="AD26" s="13">
        <v>209080.52</v>
      </c>
      <c r="AE26" s="13">
        <v>1651867.88</v>
      </c>
      <c r="AF26" s="13">
        <f t="shared" si="24"/>
        <v>1860948.4</v>
      </c>
      <c r="AG26" s="13">
        <f>AD26-AC26</f>
        <v>78080.399999999994</v>
      </c>
      <c r="AH26" s="44">
        <f t="shared" si="4"/>
        <v>-10322901.6</v>
      </c>
      <c r="AI26" s="44">
        <f t="shared" si="5"/>
        <v>15.27389454072399</v>
      </c>
      <c r="AJ26" s="12">
        <f t="shared" si="11"/>
        <v>-9831139.3399999999</v>
      </c>
      <c r="AK26" s="42">
        <f t="shared" si="19"/>
        <v>15.916305465562646</v>
      </c>
      <c r="AL26" s="13"/>
      <c r="AM26" s="13"/>
      <c r="AN26" s="42">
        <f t="shared" si="12"/>
        <v>1123948.3999999999</v>
      </c>
      <c r="AO26" s="42">
        <f t="shared" si="13"/>
        <v>252.50317503392128</v>
      </c>
      <c r="AP26" s="13">
        <f t="shared" si="14"/>
        <v>-217544.33000000007</v>
      </c>
      <c r="AQ26" s="42">
        <f t="shared" si="36"/>
        <v>89.53355348036267</v>
      </c>
      <c r="AR26" s="12"/>
      <c r="AS26" s="12"/>
      <c r="AT26" s="31"/>
      <c r="AU26" s="108" t="s">
        <v>98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317500.43</v>
      </c>
      <c r="W27" s="13"/>
      <c r="X27" s="13"/>
      <c r="Y27" s="12">
        <f t="shared" si="52"/>
        <v>317500.43</v>
      </c>
      <c r="Z27" s="12">
        <f t="shared" si="52"/>
        <v>100490</v>
      </c>
      <c r="AA27" s="12">
        <f t="shared" si="52"/>
        <v>549832.26</v>
      </c>
      <c r="AB27" s="12">
        <f t="shared" si="52"/>
        <v>228771.11000000002</v>
      </c>
      <c r="AC27" s="12">
        <f>AC28</f>
        <v>8403</v>
      </c>
      <c r="AD27" s="12">
        <f>AD28</f>
        <v>54466.86</v>
      </c>
      <c r="AE27" s="12">
        <v>329195.43</v>
      </c>
      <c r="AF27" s="12">
        <f t="shared" ref="AF27" si="53">AF28</f>
        <v>383662.29</v>
      </c>
      <c r="AG27" s="12">
        <f t="shared" si="10"/>
        <v>46063.86</v>
      </c>
      <c r="AH27" s="44">
        <f t="shared" si="4"/>
        <v>283172.28999999998</v>
      </c>
      <c r="AI27" s="44">
        <f t="shared" si="5"/>
        <v>381.79151159319332</v>
      </c>
      <c r="AJ27" s="12">
        <f t="shared" si="11"/>
        <v>-166169.97000000003</v>
      </c>
      <c r="AK27" s="44">
        <f t="shared" si="19"/>
        <v>69.778061039925149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154891.17999999996</v>
      </c>
      <c r="AO27" s="44">
        <f t="shared" si="13"/>
        <v>167.70574308967593</v>
      </c>
      <c r="AP27" s="12">
        <f t="shared" si="14"/>
        <v>66161.859999999986</v>
      </c>
      <c r="AQ27" s="44">
        <f t="shared" si="36"/>
        <v>120.83835288034098</v>
      </c>
      <c r="AR27" s="12">
        <f>AF27-M27</f>
        <v>49936.449999999953</v>
      </c>
      <c r="AS27" s="12">
        <f>IF(M27=0,0,AF27/M27*100)</f>
        <v>114.96331539685387</v>
      </c>
      <c r="AT27" s="31">
        <f>AF27</f>
        <v>383662.29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113042.49+204457.94</f>
        <v>317500.43</v>
      </c>
      <c r="W28" s="16"/>
      <c r="X28" s="16"/>
      <c r="Y28" s="16">
        <f>V28</f>
        <v>317500.43</v>
      </c>
      <c r="Z28" s="16">
        <v>100490</v>
      </c>
      <c r="AA28" s="16">
        <f>109952.06+439880.2</f>
        <v>549832.26</v>
      </c>
      <c r="AB28" s="16">
        <f>55377.79+173393.32</f>
        <v>228771.11000000002</v>
      </c>
      <c r="AC28" s="13">
        <v>8403</v>
      </c>
      <c r="AD28" s="13">
        <v>54466.86</v>
      </c>
      <c r="AE28" s="13">
        <v>329195.43</v>
      </c>
      <c r="AF28" s="13">
        <f t="shared" si="24"/>
        <v>383662.29</v>
      </c>
      <c r="AG28" s="13">
        <f>AD28-AC28</f>
        <v>46063.86</v>
      </c>
      <c r="AH28" s="44">
        <f t="shared" si="4"/>
        <v>283172.28999999998</v>
      </c>
      <c r="AI28" s="44">
        <f t="shared" si="5"/>
        <v>381.79151159319332</v>
      </c>
      <c r="AJ28" s="13">
        <f t="shared" si="11"/>
        <v>-166169.97000000003</v>
      </c>
      <c r="AK28" s="42">
        <f t="shared" si="19"/>
        <v>69.778061039925149</v>
      </c>
      <c r="AL28" s="16"/>
      <c r="AM28" s="16"/>
      <c r="AN28" s="42">
        <f t="shared" si="12"/>
        <v>154891.17999999996</v>
      </c>
      <c r="AO28" s="42">
        <f t="shared" si="13"/>
        <v>167.70574308967593</v>
      </c>
      <c r="AP28" s="13">
        <f t="shared" si="14"/>
        <v>66161.859999999986</v>
      </c>
      <c r="AQ28" s="42">
        <f t="shared" si="36"/>
        <v>120.83835288034098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2" t="s">
        <v>16</v>
      </c>
      <c r="C29" s="122"/>
      <c r="D29" s="122"/>
      <c r="E29" s="122"/>
      <c r="F29" s="122"/>
      <c r="G29" s="122"/>
      <c r="H29" s="122"/>
      <c r="I29" s="122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60000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-60000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-60000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190603.5</v>
      </c>
      <c r="W31" s="12">
        <f t="shared" si="61"/>
        <v>0</v>
      </c>
      <c r="X31" s="12">
        <f t="shared" si="61"/>
        <v>0</v>
      </c>
      <c r="Y31" s="12">
        <f t="shared" si="61"/>
        <v>190603.5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251687.48</v>
      </c>
      <c r="AC31" s="12">
        <f t="shared" si="63"/>
        <v>12840.07</v>
      </c>
      <c r="AD31" s="12">
        <f t="shared" ref="AD31" si="64">AD32+AD33+AD34+AD35</f>
        <v>37556.240000000005</v>
      </c>
      <c r="AE31" s="12">
        <v>232330.88</v>
      </c>
      <c r="AF31" s="12">
        <f t="shared" ref="AF31" si="65">AF32+AF33+AF34+AF35</f>
        <v>269887.12</v>
      </c>
      <c r="AG31" s="12">
        <f t="shared" si="10"/>
        <v>24716.170000000006</v>
      </c>
      <c r="AH31" s="44">
        <f t="shared" si="4"/>
        <v>221887.12</v>
      </c>
      <c r="AI31" s="44">
        <v>0</v>
      </c>
      <c r="AJ31" s="12">
        <f t="shared" si="11"/>
        <v>-454102.88</v>
      </c>
      <c r="AK31" s="44">
        <f t="shared" si="19"/>
        <v>37.277741405268031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18199.639999999985</v>
      </c>
      <c r="AO31" s="44">
        <f t="shared" si="13"/>
        <v>107.23104701115844</v>
      </c>
      <c r="AP31" s="12">
        <f t="shared" si="14"/>
        <v>79283.62</v>
      </c>
      <c r="AQ31" s="44">
        <f t="shared" si="36"/>
        <v>141.59609870752635</v>
      </c>
      <c r="AR31" s="12">
        <f t="shared" si="56"/>
        <v>246791.58</v>
      </c>
      <c r="AS31" s="12">
        <f t="shared" si="57"/>
        <v>1168.5681304702121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173654.36</v>
      </c>
      <c r="W32" s="13"/>
      <c r="X32" s="13"/>
      <c r="Y32" s="13">
        <f>V32</f>
        <v>173654.36</v>
      </c>
      <c r="Z32" s="13"/>
      <c r="AA32" s="13">
        <v>649240</v>
      </c>
      <c r="AB32" s="13">
        <v>222000</v>
      </c>
      <c r="AC32" s="114">
        <v>3886.02</v>
      </c>
      <c r="AD32" s="114">
        <v>34614.480000000003</v>
      </c>
      <c r="AE32" s="13">
        <v>186941.6</v>
      </c>
      <c r="AF32" s="13">
        <f t="shared" si="24"/>
        <v>221556.08000000002</v>
      </c>
      <c r="AG32" s="13">
        <f t="shared" si="10"/>
        <v>30728.460000000003</v>
      </c>
      <c r="AH32" s="44"/>
      <c r="AI32" s="44"/>
      <c r="AJ32" s="13">
        <f t="shared" si="11"/>
        <v>-427683.92</v>
      </c>
      <c r="AK32" s="42">
        <f t="shared" si="19"/>
        <v>34.125451296900998</v>
      </c>
      <c r="AL32" s="12"/>
      <c r="AM32" s="12"/>
      <c r="AN32" s="42">
        <f t="shared" si="12"/>
        <v>-443.9199999999837</v>
      </c>
      <c r="AO32" s="42">
        <f t="shared" si="13"/>
        <v>99.800036036036047</v>
      </c>
      <c r="AP32" s="13">
        <f t="shared" si="14"/>
        <v>47901.72000000003</v>
      </c>
      <c r="AQ32" s="42">
        <f t="shared" si="36"/>
        <v>127.58451904115741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5501.22</v>
      </c>
      <c r="W33" s="13"/>
      <c r="X33" s="13"/>
      <c r="Y33" s="13">
        <f t="shared" ref="Y33:Y35" si="67">V33</f>
        <v>5501.22</v>
      </c>
      <c r="Z33" s="13"/>
      <c r="AA33" s="13">
        <v>74750</v>
      </c>
      <c r="AB33" s="13">
        <v>0</v>
      </c>
      <c r="AC33" s="114">
        <v>8954.0499999999993</v>
      </c>
      <c r="AD33" s="114">
        <v>2941.76</v>
      </c>
      <c r="AE33" s="13">
        <v>23580.28</v>
      </c>
      <c r="AF33" s="13">
        <f t="shared" si="24"/>
        <v>26522.04</v>
      </c>
      <c r="AG33" s="13">
        <f t="shared" si="10"/>
        <v>-6012.2899999999991</v>
      </c>
      <c r="AH33" s="44"/>
      <c r="AI33" s="44"/>
      <c r="AJ33" s="13">
        <f t="shared" si="11"/>
        <v>-48227.96</v>
      </c>
      <c r="AK33" s="42">
        <f t="shared" si="19"/>
        <v>35.480989966555185</v>
      </c>
      <c r="AL33" s="12"/>
      <c r="AM33" s="12"/>
      <c r="AN33" s="42">
        <f t="shared" si="12"/>
        <v>26522.04</v>
      </c>
      <c r="AO33" s="42">
        <v>0</v>
      </c>
      <c r="AP33" s="13">
        <f t="shared" si="14"/>
        <v>21020.82</v>
      </c>
      <c r="AQ33" s="42">
        <f t="shared" si="36"/>
        <v>482.11196789075882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29687.48</v>
      </c>
      <c r="AC34" s="114">
        <v>0</v>
      </c>
      <c r="AD34" s="114">
        <v>0</v>
      </c>
      <c r="AE34" s="13">
        <v>21809</v>
      </c>
      <c r="AF34" s="13">
        <f t="shared" si="24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-7878.48</v>
      </c>
      <c r="AO34" s="42">
        <f t="shared" si="13"/>
        <v>73.461944226994007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11447.92</v>
      </c>
      <c r="W35" s="13"/>
      <c r="X35" s="13"/>
      <c r="Y35" s="13">
        <f t="shared" si="67"/>
        <v>11447.92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-11447.92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19" t="s">
        <v>14</v>
      </c>
      <c r="C36" s="119"/>
      <c r="D36" s="119"/>
      <c r="E36" s="119"/>
      <c r="F36" s="119"/>
      <c r="G36" s="119"/>
      <c r="H36" s="119"/>
      <c r="I36" s="119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289175.71999999997</v>
      </c>
      <c r="W36" s="12"/>
      <c r="X36" s="12"/>
      <c r="Y36" s="12">
        <f>V36</f>
        <v>289175.71999999997</v>
      </c>
      <c r="Z36" s="12">
        <v>763440</v>
      </c>
      <c r="AA36" s="12">
        <v>447000</v>
      </c>
      <c r="AB36" s="12">
        <v>312327</v>
      </c>
      <c r="AC36" s="12">
        <v>0</v>
      </c>
      <c r="AD36" s="12">
        <v>0.02</v>
      </c>
      <c r="AE36" s="12">
        <v>911328.37999999989</v>
      </c>
      <c r="AF36" s="12">
        <f t="shared" si="24"/>
        <v>911328.39999999991</v>
      </c>
      <c r="AG36" s="12">
        <f t="shared" si="10"/>
        <v>0.02</v>
      </c>
      <c r="AH36" s="44">
        <f t="shared" si="4"/>
        <v>147888.39999999991</v>
      </c>
      <c r="AI36" s="44">
        <v>0</v>
      </c>
      <c r="AJ36" s="12">
        <f t="shared" si="11"/>
        <v>464328.39999999991</v>
      </c>
      <c r="AK36" s="44">
        <f t="shared" si="19"/>
        <v>203.87659955257269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599001.39999999991</v>
      </c>
      <c r="AO36" s="44">
        <f t="shared" si="13"/>
        <v>291.7866210734262</v>
      </c>
      <c r="AP36" s="12">
        <f t="shared" si="14"/>
        <v>622152.67999999993</v>
      </c>
      <c r="AQ36" s="44">
        <f t="shared" si="36"/>
        <v>315.14692865638926</v>
      </c>
      <c r="AR36" s="12">
        <f t="shared" si="56"/>
        <v>969102.75999999989</v>
      </c>
      <c r="AS36" s="12">
        <f t="shared" si="57"/>
        <v>-1577.3924626772152</v>
      </c>
      <c r="AT36" s="34">
        <v>745000</v>
      </c>
    </row>
    <row r="37" spans="1:47" s="10" customFormat="1" ht="57.75" hidden="1" customHeight="1" x14ac:dyDescent="0.3">
      <c r="A37" s="9"/>
      <c r="B37" s="119" t="s">
        <v>13</v>
      </c>
      <c r="C37" s="119"/>
      <c r="D37" s="119"/>
      <c r="E37" s="119"/>
      <c r="F37" s="119"/>
      <c r="G37" s="119"/>
      <c r="H37" s="119"/>
      <c r="I37" s="119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9049604.5299999993</v>
      </c>
      <c r="W37" s="12"/>
      <c r="X37" s="12">
        <f t="shared" si="70"/>
        <v>0</v>
      </c>
      <c r="Y37" s="12">
        <f t="shared" si="70"/>
        <v>9049604.5299999993</v>
      </c>
      <c r="Z37" s="12">
        <f>Z38+Z44</f>
        <v>25090600</v>
      </c>
      <c r="AA37" s="12">
        <f>AA38+AA44</f>
        <v>29480458</v>
      </c>
      <c r="AB37" s="12">
        <f>AB38+AB44</f>
        <v>8915288.8200000003</v>
      </c>
      <c r="AC37" s="12">
        <f t="shared" ref="AC37" si="71">AC38+AC44</f>
        <v>706250.28</v>
      </c>
      <c r="AD37" s="12">
        <f t="shared" ref="AD37" si="72">AD38+AD44</f>
        <v>692590.88</v>
      </c>
      <c r="AE37" s="12">
        <v>9347589.0099999998</v>
      </c>
      <c r="AF37" s="12">
        <f>AF38+AF44</f>
        <v>10040179.890000001</v>
      </c>
      <c r="AG37" s="12">
        <f t="shared" si="10"/>
        <v>-13659.400000000023</v>
      </c>
      <c r="AH37" s="44">
        <f t="shared" si="4"/>
        <v>-15050420.109999999</v>
      </c>
      <c r="AI37" s="44">
        <v>0</v>
      </c>
      <c r="AJ37" s="12">
        <f t="shared" si="11"/>
        <v>-19440278.109999999</v>
      </c>
      <c r="AK37" s="44">
        <f t="shared" si="19"/>
        <v>34.057068889499611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1124891.0700000003</v>
      </c>
      <c r="AO37" s="44">
        <f t="shared" si="13"/>
        <v>112.61755051027052</v>
      </c>
      <c r="AP37" s="12">
        <f t="shared" si="14"/>
        <v>990575.36000000127</v>
      </c>
      <c r="AQ37" s="44">
        <f t="shared" si="36"/>
        <v>110.94606241318262</v>
      </c>
      <c r="AR37" s="12">
        <f t="shared" si="56"/>
        <v>-455951.5700000003</v>
      </c>
      <c r="AS37" s="12">
        <f t="shared" si="57"/>
        <v>95.656003626311275</v>
      </c>
      <c r="AT37" s="34">
        <f t="shared" ref="AT37" si="73">AT38+AT44</f>
        <v>10040179.890000001</v>
      </c>
    </row>
    <row r="38" spans="1:47" s="5" customFormat="1" ht="39" hidden="1" customHeight="1" x14ac:dyDescent="0.3">
      <c r="A38" s="4"/>
      <c r="B38" s="118" t="s">
        <v>60</v>
      </c>
      <c r="C38" s="118"/>
      <c r="D38" s="118"/>
      <c r="E38" s="118"/>
      <c r="F38" s="118"/>
      <c r="G38" s="118"/>
      <c r="H38" s="118"/>
      <c r="I38" s="118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8905145.9299999997</v>
      </c>
      <c r="W38" s="13"/>
      <c r="X38" s="13">
        <f t="shared" si="75"/>
        <v>0</v>
      </c>
      <c r="Y38" s="13">
        <f t="shared" si="75"/>
        <v>8905145.9299999997</v>
      </c>
      <c r="Z38" s="13">
        <f t="shared" si="75"/>
        <v>25090600</v>
      </c>
      <c r="AA38" s="13">
        <f t="shared" si="75"/>
        <v>29480458</v>
      </c>
      <c r="AB38" s="13">
        <f t="shared" si="75"/>
        <v>8915288.8200000003</v>
      </c>
      <c r="AC38" s="13">
        <f t="shared" si="75"/>
        <v>706250.28</v>
      </c>
      <c r="AD38" s="13">
        <f t="shared" ref="AD38" si="76">AD39+AD40+AD43+AD41+AD42</f>
        <v>676590.88</v>
      </c>
      <c r="AE38" s="13">
        <v>9344295.3900000006</v>
      </c>
      <c r="AF38" s="13">
        <f>AF39+AF40+AF43+AF41+AF42</f>
        <v>10020886.270000001</v>
      </c>
      <c r="AG38" s="13">
        <f t="shared" si="10"/>
        <v>-29659.400000000023</v>
      </c>
      <c r="AH38" s="44">
        <f t="shared" si="4"/>
        <v>-15069713.729999999</v>
      </c>
      <c r="AI38" s="44">
        <v>0</v>
      </c>
      <c r="AJ38" s="12">
        <f t="shared" si="11"/>
        <v>-19459571.729999997</v>
      </c>
      <c r="AK38" s="42">
        <f t="shared" si="19"/>
        <v>33.991623434072835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1105597.4500000011</v>
      </c>
      <c r="AO38" s="42">
        <f t="shared" si="13"/>
        <v>112.4011400227413</v>
      </c>
      <c r="AP38" s="13">
        <f t="shared" si="14"/>
        <v>1115740.3400000017</v>
      </c>
      <c r="AQ38" s="42">
        <f t="shared" si="36"/>
        <v>112.52916402235759</v>
      </c>
      <c r="AR38" s="12">
        <f t="shared" si="56"/>
        <v>149202.29000000097</v>
      </c>
      <c r="AS38" s="12">
        <f t="shared" si="57"/>
        <v>101.51141679881857</v>
      </c>
      <c r="AT38" s="31">
        <f>AF38</f>
        <v>10020886.270000001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126795.72</v>
      </c>
      <c r="W39" s="31"/>
      <c r="X39" s="31"/>
      <c r="Y39" s="31">
        <f>V39</f>
        <v>126795.72</v>
      </c>
      <c r="Z39" s="31">
        <v>360000</v>
      </c>
      <c r="AA39" s="31">
        <v>380458</v>
      </c>
      <c r="AB39" s="31">
        <v>71000</v>
      </c>
      <c r="AC39" s="31">
        <v>17730</v>
      </c>
      <c r="AD39" s="31">
        <v>24435</v>
      </c>
      <c r="AE39" s="31">
        <v>92766</v>
      </c>
      <c r="AF39" s="31">
        <f t="shared" si="24"/>
        <v>117201</v>
      </c>
      <c r="AG39" s="31">
        <f t="shared" si="10"/>
        <v>6705</v>
      </c>
      <c r="AH39" s="103">
        <f t="shared" si="4"/>
        <v>-242799</v>
      </c>
      <c r="AI39" s="103">
        <f>AF39/Z39*100</f>
        <v>32.555833333333332</v>
      </c>
      <c r="AJ39" s="31">
        <f t="shared" si="11"/>
        <v>-263257</v>
      </c>
      <c r="AK39" s="103">
        <f t="shared" si="19"/>
        <v>30.805240000210272</v>
      </c>
      <c r="AL39" s="31"/>
      <c r="AM39" s="31"/>
      <c r="AN39" s="103">
        <f t="shared" si="12"/>
        <v>46201</v>
      </c>
      <c r="AO39" s="103">
        <f t="shared" si="13"/>
        <v>165.07183098591548</v>
      </c>
      <c r="AP39" s="31">
        <f t="shared" si="14"/>
        <v>-9594.7200000000012</v>
      </c>
      <c r="AQ39" s="103">
        <f t="shared" si="36"/>
        <v>92.432930701446381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8337174.21</v>
      </c>
      <c r="W40" s="31"/>
      <c r="X40" s="31"/>
      <c r="Y40" s="31">
        <f>V40</f>
        <v>8337174.21</v>
      </c>
      <c r="Z40" s="31">
        <v>22830600</v>
      </c>
      <c r="AA40" s="31">
        <v>27500000</v>
      </c>
      <c r="AB40" s="31">
        <v>8589000</v>
      </c>
      <c r="AC40" s="31">
        <v>641090.28</v>
      </c>
      <c r="AD40" s="31">
        <v>622955.88</v>
      </c>
      <c r="AE40" s="31">
        <v>8651459.3900000006</v>
      </c>
      <c r="AF40" s="31">
        <f t="shared" si="24"/>
        <v>9274415.2700000014</v>
      </c>
      <c r="AG40" s="31">
        <f t="shared" si="10"/>
        <v>-18134.400000000023</v>
      </c>
      <c r="AH40" s="103">
        <f t="shared" si="4"/>
        <v>-13556184.729999999</v>
      </c>
      <c r="AI40" s="103">
        <f>AF40/Z40*100</f>
        <v>40.622739963032082</v>
      </c>
      <c r="AJ40" s="31">
        <f t="shared" si="11"/>
        <v>-18225584.729999997</v>
      </c>
      <c r="AK40" s="103">
        <f t="shared" si="19"/>
        <v>33.725146436363644</v>
      </c>
      <c r="AL40" s="31"/>
      <c r="AM40" s="31"/>
      <c r="AN40" s="103">
        <f t="shared" si="12"/>
        <v>685415.27000000142</v>
      </c>
      <c r="AO40" s="103">
        <f t="shared" si="13"/>
        <v>107.98015217138202</v>
      </c>
      <c r="AP40" s="31">
        <f t="shared" si="14"/>
        <v>937241.06000000145</v>
      </c>
      <c r="AQ40" s="103">
        <f t="shared" si="36"/>
        <v>111.24171135677878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433756</v>
      </c>
      <c r="W41" s="31"/>
      <c r="X41" s="31"/>
      <c r="Y41" s="31">
        <f t="shared" ref="Y41:Y42" si="79">V41</f>
        <v>433756</v>
      </c>
      <c r="Z41" s="31">
        <v>1400000</v>
      </c>
      <c r="AA41" s="31">
        <v>1400000</v>
      </c>
      <c r="AB41" s="31">
        <v>185288.82</v>
      </c>
      <c r="AC41" s="31">
        <v>31080</v>
      </c>
      <c r="AD41" s="31">
        <v>29200</v>
      </c>
      <c r="AE41" s="31">
        <v>488520</v>
      </c>
      <c r="AF41" s="31">
        <f t="shared" si="24"/>
        <v>517720</v>
      </c>
      <c r="AG41" s="31">
        <f t="shared" si="10"/>
        <v>-1880</v>
      </c>
      <c r="AH41" s="103">
        <f t="shared" si="4"/>
        <v>-882280</v>
      </c>
      <c r="AI41" s="103">
        <f t="shared" ref="AI41:AI42" si="80">AF41/Z41*100</f>
        <v>36.980000000000004</v>
      </c>
      <c r="AJ41" s="31">
        <f t="shared" si="11"/>
        <v>-882280</v>
      </c>
      <c r="AK41" s="103">
        <f t="shared" si="19"/>
        <v>36.979999999999997</v>
      </c>
      <c r="AL41" s="31"/>
      <c r="AM41" s="31"/>
      <c r="AN41" s="103">
        <f t="shared" si="12"/>
        <v>332431.18</v>
      </c>
      <c r="AO41" s="103">
        <f t="shared" si="13"/>
        <v>279.41243297895687</v>
      </c>
      <c r="AP41" s="31">
        <f t="shared" si="14"/>
        <v>83964</v>
      </c>
      <c r="AQ41" s="103">
        <f t="shared" si="36"/>
        <v>119.35742675605638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70000</v>
      </c>
      <c r="AC42" s="31">
        <v>14100</v>
      </c>
      <c r="AD42" s="31">
        <v>0</v>
      </c>
      <c r="AE42" s="31">
        <v>103300</v>
      </c>
      <c r="AF42" s="31">
        <f t="shared" si="24"/>
        <v>103300</v>
      </c>
      <c r="AG42" s="31">
        <f t="shared" si="10"/>
        <v>-14100</v>
      </c>
      <c r="AH42" s="103">
        <f t="shared" si="4"/>
        <v>-396700</v>
      </c>
      <c r="AI42" s="103">
        <f t="shared" si="80"/>
        <v>20.66</v>
      </c>
      <c r="AJ42" s="31">
        <f t="shared" si="11"/>
        <v>-96700</v>
      </c>
      <c r="AK42" s="103">
        <f t="shared" si="19"/>
        <v>51.65</v>
      </c>
      <c r="AL42" s="31"/>
      <c r="AM42" s="31"/>
      <c r="AN42" s="103">
        <f t="shared" si="12"/>
        <v>33300</v>
      </c>
      <c r="AO42" s="103">
        <f t="shared" si="13"/>
        <v>147.57142857142858</v>
      </c>
      <c r="AP42" s="31">
        <f t="shared" si="14"/>
        <v>103300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7420</v>
      </c>
      <c r="W43" s="31"/>
      <c r="X43" s="31"/>
      <c r="Y43" s="31">
        <f>V43</f>
        <v>7420</v>
      </c>
      <c r="Z43" s="31">
        <v>0</v>
      </c>
      <c r="AA43" s="31">
        <v>0</v>
      </c>
      <c r="AB43" s="31">
        <v>0</v>
      </c>
      <c r="AC43" s="31">
        <v>2250</v>
      </c>
      <c r="AD43" s="31">
        <v>0</v>
      </c>
      <c r="AE43" s="31">
        <v>8250</v>
      </c>
      <c r="AF43" s="31">
        <f t="shared" si="24"/>
        <v>8250</v>
      </c>
      <c r="AG43" s="31">
        <f t="shared" si="10"/>
        <v>-2250</v>
      </c>
      <c r="AH43" s="103">
        <f t="shared" si="4"/>
        <v>8250</v>
      </c>
      <c r="AI43" s="103">
        <v>0</v>
      </c>
      <c r="AJ43" s="31">
        <f t="shared" si="11"/>
        <v>8250</v>
      </c>
      <c r="AK43" s="103">
        <v>100</v>
      </c>
      <c r="AL43" s="31"/>
      <c r="AM43" s="31"/>
      <c r="AN43" s="103">
        <f t="shared" si="12"/>
        <v>8250</v>
      </c>
      <c r="AO43" s="103">
        <v>0</v>
      </c>
      <c r="AP43" s="31">
        <f t="shared" si="14"/>
        <v>830</v>
      </c>
      <c r="AQ43" s="103">
        <f t="shared" si="36"/>
        <v>111.18598382749326</v>
      </c>
      <c r="AR43" s="12"/>
      <c r="AS43" s="12"/>
      <c r="AT43" s="31"/>
    </row>
    <row r="44" spans="1:47" s="5" customFormat="1" ht="28.5" hidden="1" customHeight="1" x14ac:dyDescent="0.3">
      <c r="A44" s="4"/>
      <c r="B44" s="118" t="s">
        <v>12</v>
      </c>
      <c r="C44" s="118"/>
      <c r="D44" s="118"/>
      <c r="E44" s="118"/>
      <c r="F44" s="118"/>
      <c r="G44" s="118"/>
      <c r="H44" s="118"/>
      <c r="I44" s="118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144458.6</v>
      </c>
      <c r="W44" s="13"/>
      <c r="X44" s="13"/>
      <c r="Y44" s="13">
        <f>V44</f>
        <v>144458.6</v>
      </c>
      <c r="Z44" s="13"/>
      <c r="AA44" s="13">
        <v>0</v>
      </c>
      <c r="AB44" s="13">
        <v>0</v>
      </c>
      <c r="AC44" s="13">
        <v>0</v>
      </c>
      <c r="AD44" s="13">
        <v>16000</v>
      </c>
      <c r="AE44" s="13">
        <v>3293.62</v>
      </c>
      <c r="AF44" s="13">
        <f t="shared" si="24"/>
        <v>19293.62</v>
      </c>
      <c r="AG44" s="13">
        <f t="shared" si="10"/>
        <v>16000</v>
      </c>
      <c r="AH44" s="44">
        <f t="shared" si="4"/>
        <v>19293.62</v>
      </c>
      <c r="AI44" s="44">
        <v>0</v>
      </c>
      <c r="AJ44" s="13">
        <f t="shared" si="11"/>
        <v>19293.62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5">
        <v>0</v>
      </c>
      <c r="AP44" s="13">
        <f t="shared" si="14"/>
        <v>-125164.98000000001</v>
      </c>
      <c r="AQ44" s="115">
        <f t="shared" si="36"/>
        <v>13.355812668819993</v>
      </c>
      <c r="AR44" s="12">
        <f t="shared" ref="AR44:AR59" si="81">AF44-M44</f>
        <v>-605153.86</v>
      </c>
      <c r="AS44" s="12">
        <f t="shared" ref="AS44:AS59" si="82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19" t="s">
        <v>11</v>
      </c>
      <c r="C45" s="119"/>
      <c r="D45" s="119"/>
      <c r="E45" s="119"/>
      <c r="F45" s="119"/>
      <c r="G45" s="119"/>
      <c r="H45" s="119"/>
      <c r="I45" s="119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390341.44</v>
      </c>
      <c r="W45" s="12"/>
      <c r="X45" s="12">
        <f t="shared" si="83"/>
        <v>0</v>
      </c>
      <c r="Y45" s="12">
        <f t="shared" si="83"/>
        <v>390341.44</v>
      </c>
      <c r="Z45" s="12">
        <f t="shared" si="83"/>
        <v>132000</v>
      </c>
      <c r="AA45" s="12">
        <f t="shared" si="83"/>
        <v>132000</v>
      </c>
      <c r="AB45" s="12">
        <f t="shared" si="83"/>
        <v>132000</v>
      </c>
      <c r="AC45" s="12">
        <f t="shared" si="83"/>
        <v>0</v>
      </c>
      <c r="AD45" s="12">
        <f t="shared" ref="AD45" si="84">AD46+AD47</f>
        <v>0</v>
      </c>
      <c r="AE45" s="12">
        <v>391172.12</v>
      </c>
      <c r="AF45" s="12">
        <f t="shared" si="83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5">AF45/Z45*100</f>
        <v>296.34251515151516</v>
      </c>
      <c r="AJ45" s="12">
        <f t="shared" si="11"/>
        <v>259172.12</v>
      </c>
      <c r="AK45" s="44">
        <f t="shared" si="19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44">
        <v>0</v>
      </c>
      <c r="AP45" s="12">
        <f t="shared" si="14"/>
        <v>830.67999999999302</v>
      </c>
      <c r="AQ45" s="44">
        <f t="shared" si="36"/>
        <v>100.21280856062835</v>
      </c>
      <c r="AR45" s="12">
        <f t="shared" si="81"/>
        <v>-2807117.01</v>
      </c>
      <c r="AS45" s="12">
        <f t="shared" si="82"/>
        <v>12.230667838338931</v>
      </c>
      <c r="AT45" s="34">
        <f t="shared" ref="AT45" si="86">AT46+AT47</f>
        <v>391172.12</v>
      </c>
    </row>
    <row r="46" spans="1:47" s="5" customFormat="1" ht="63" hidden="1" customHeight="1" x14ac:dyDescent="0.3">
      <c r="A46" s="4"/>
      <c r="B46" s="118" t="s">
        <v>37</v>
      </c>
      <c r="C46" s="118"/>
      <c r="D46" s="118"/>
      <c r="E46" s="118"/>
      <c r="F46" s="118"/>
      <c r="G46" s="118"/>
      <c r="H46" s="118"/>
      <c r="I46" s="118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f t="shared" si="36"/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18" t="s">
        <v>10</v>
      </c>
      <c r="C47" s="118"/>
      <c r="D47" s="118"/>
      <c r="E47" s="118"/>
      <c r="F47" s="118"/>
      <c r="G47" s="118"/>
      <c r="H47" s="118"/>
      <c r="I47" s="118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385112.64</v>
      </c>
      <c r="W47" s="13"/>
      <c r="X47" s="13"/>
      <c r="Y47" s="13">
        <f>V47</f>
        <v>385112.64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4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6059.4799999999814</v>
      </c>
      <c r="AQ47" s="42">
        <f t="shared" si="36"/>
        <v>101.57343056826178</v>
      </c>
      <c r="AR47" s="12">
        <f t="shared" si="81"/>
        <v>-2807117.01</v>
      </c>
      <c r="AS47" s="12">
        <f t="shared" si="82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19" t="s">
        <v>9</v>
      </c>
      <c r="C48" s="119"/>
      <c r="D48" s="119"/>
      <c r="E48" s="119"/>
      <c r="F48" s="119"/>
      <c r="G48" s="119"/>
      <c r="H48" s="119"/>
      <c r="I48" s="119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418436.75</v>
      </c>
      <c r="W48" s="12"/>
      <c r="X48" s="12"/>
      <c r="Y48" s="12">
        <f>V48</f>
        <v>418436.75</v>
      </c>
      <c r="Z48" s="12">
        <v>1249470</v>
      </c>
      <c r="AA48" s="12">
        <v>1147080</v>
      </c>
      <c r="AB48" s="12">
        <v>202877.23</v>
      </c>
      <c r="AC48" s="12">
        <v>27226.49</v>
      </c>
      <c r="AD48" s="12">
        <v>23736.12</v>
      </c>
      <c r="AE48" s="12">
        <v>270700.69</v>
      </c>
      <c r="AF48" s="12">
        <f t="shared" si="24"/>
        <v>294436.81</v>
      </c>
      <c r="AG48" s="12">
        <f t="shared" si="10"/>
        <v>-3490.3700000000026</v>
      </c>
      <c r="AH48" s="44">
        <f t="shared" si="4"/>
        <v>-955033.19</v>
      </c>
      <c r="AI48" s="44">
        <f t="shared" si="85"/>
        <v>23.564936333005193</v>
      </c>
      <c r="AJ48" s="12">
        <f t="shared" si="11"/>
        <v>-852643.19</v>
      </c>
      <c r="AK48" s="44">
        <f t="shared" si="19"/>
        <v>25.668376224849183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91559.579999999987</v>
      </c>
      <c r="AO48" s="44">
        <f t="shared" si="13"/>
        <v>145.13053534889056</v>
      </c>
      <c r="AP48" s="12">
        <f t="shared" si="14"/>
        <v>-123999.94</v>
      </c>
      <c r="AQ48" s="44">
        <f t="shared" si="36"/>
        <v>70.365905958307906</v>
      </c>
      <c r="AR48" s="12">
        <f t="shared" si="81"/>
        <v>-679820.46</v>
      </c>
      <c r="AS48" s="12">
        <f t="shared" si="82"/>
        <v>30.221669272224162</v>
      </c>
      <c r="AT48" s="34">
        <f>AF48</f>
        <v>294436.81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55981.1</v>
      </c>
      <c r="W49" s="25"/>
      <c r="X49" s="25"/>
      <c r="Y49" s="16">
        <f>V49</f>
        <v>55981.1</v>
      </c>
      <c r="Z49" s="25">
        <v>336190</v>
      </c>
      <c r="AA49" s="25">
        <v>159900</v>
      </c>
      <c r="AB49" s="25">
        <v>27737</v>
      </c>
      <c r="AC49" s="25">
        <v>5339.98</v>
      </c>
      <c r="AD49" s="25">
        <v>4521.28</v>
      </c>
      <c r="AE49" s="25">
        <v>29116.44</v>
      </c>
      <c r="AF49" s="25">
        <f t="shared" si="24"/>
        <v>33637.72</v>
      </c>
      <c r="AG49" s="16">
        <f t="shared" si="10"/>
        <v>-818.69999999999982</v>
      </c>
      <c r="AH49" s="44">
        <f t="shared" si="4"/>
        <v>-302552.28000000003</v>
      </c>
      <c r="AI49" s="44">
        <f t="shared" si="85"/>
        <v>10.005568279841755</v>
      </c>
      <c r="AJ49" s="12">
        <f t="shared" si="11"/>
        <v>-126262.28</v>
      </c>
      <c r="AK49" s="42">
        <f t="shared" si="19"/>
        <v>21.036722951844904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5900.7200000000012</v>
      </c>
      <c r="AO49" s="42">
        <f t="shared" si="13"/>
        <v>121.27382197065293</v>
      </c>
      <c r="AP49" s="13">
        <f t="shared" si="14"/>
        <v>-22343.379999999997</v>
      </c>
      <c r="AQ49" s="42">
        <f t="shared" si="36"/>
        <v>60.087636720250224</v>
      </c>
      <c r="AR49" s="12">
        <f t="shared" si="81"/>
        <v>-75679.31</v>
      </c>
      <c r="AS49" s="12">
        <f t="shared" si="82"/>
        <v>30.770795730546286</v>
      </c>
      <c r="AT49" s="31">
        <f>AF49</f>
        <v>33637.72</v>
      </c>
      <c r="AV49" s="25"/>
    </row>
    <row r="50" spans="1:48" s="10" customFormat="1" ht="36.75" hidden="1" customHeight="1" x14ac:dyDescent="0.3">
      <c r="A50" s="9"/>
      <c r="B50" s="119" t="s">
        <v>7</v>
      </c>
      <c r="C50" s="119"/>
      <c r="D50" s="119"/>
      <c r="E50" s="119"/>
      <c r="F50" s="119"/>
      <c r="G50" s="119"/>
      <c r="H50" s="119"/>
      <c r="I50" s="119"/>
      <c r="J50" s="12">
        <f t="shared" ref="J50:P50" si="92">J51+J53</f>
        <v>1294662.3799999999</v>
      </c>
      <c r="K50" s="12">
        <f t="shared" si="92"/>
        <v>4238232.71</v>
      </c>
      <c r="L50" s="12">
        <f t="shared" si="92"/>
        <v>389278.05</v>
      </c>
      <c r="M50" s="12">
        <f t="shared" si="92"/>
        <v>2618272.44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3356148.1599999997</v>
      </c>
      <c r="W50" s="12">
        <f t="shared" si="94"/>
        <v>0</v>
      </c>
      <c r="X50" s="12">
        <f t="shared" si="94"/>
        <v>0</v>
      </c>
      <c r="Y50" s="12">
        <f t="shared" si="94"/>
        <v>3356148.1599999997</v>
      </c>
      <c r="Z50" s="12">
        <f t="shared" ref="Z50:AB50" si="95">Z51+Z53</f>
        <v>2715689.65</v>
      </c>
      <c r="AA50" s="12">
        <f t="shared" si="95"/>
        <v>2943570.33</v>
      </c>
      <c r="AB50" s="12">
        <f t="shared" si="95"/>
        <v>2943570.33</v>
      </c>
      <c r="AC50" s="12">
        <f>AC51+AC52+AC53</f>
        <v>264813.93</v>
      </c>
      <c r="AD50" s="12">
        <f>AD51+AD52+AD53</f>
        <v>360520.5</v>
      </c>
      <c r="AE50" s="12">
        <v>1972939.02</v>
      </c>
      <c r="AF50" s="12">
        <f>AF51+AF52+AF53</f>
        <v>2333459.52</v>
      </c>
      <c r="AG50" s="12">
        <f t="shared" si="10"/>
        <v>95706.57</v>
      </c>
      <c r="AH50" s="44">
        <f t="shared" si="4"/>
        <v>-382230.12999999989</v>
      </c>
      <c r="AI50" s="44">
        <f t="shared" si="85"/>
        <v>85.925117400657328</v>
      </c>
      <c r="AJ50" s="12">
        <f t="shared" si="11"/>
        <v>-610110.81000000006</v>
      </c>
      <c r="AK50" s="44">
        <f t="shared" si="19"/>
        <v>79.273102334877791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-610110.81000000006</v>
      </c>
      <c r="AO50" s="44">
        <f t="shared" si="13"/>
        <v>79.273102334877805</v>
      </c>
      <c r="AP50" s="12">
        <f t="shared" si="14"/>
        <v>-1022688.6399999997</v>
      </c>
      <c r="AQ50" s="44">
        <f t="shared" si="36"/>
        <v>69.52790546648572</v>
      </c>
      <c r="AR50" s="12">
        <f t="shared" si="81"/>
        <v>-284812.91999999993</v>
      </c>
      <c r="AS50" s="12">
        <f t="shared" si="82"/>
        <v>89.122105261131651</v>
      </c>
      <c r="AT50" s="34">
        <f t="shared" ref="AT50" si="96">AT51+AT53</f>
        <v>4384512.13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-16352.39</v>
      </c>
      <c r="W51" s="13"/>
      <c r="X51" s="13"/>
      <c r="Y51" s="13">
        <f>V51</f>
        <v>-16352.39</v>
      </c>
      <c r="Z51" s="13">
        <v>0</v>
      </c>
      <c r="AA51" s="13">
        <v>0</v>
      </c>
      <c r="AB51" s="13">
        <v>0</v>
      </c>
      <c r="AC51" s="114">
        <v>0</v>
      </c>
      <c r="AD51" s="114">
        <v>28960.13</v>
      </c>
      <c r="AE51" s="13">
        <v>0</v>
      </c>
      <c r="AF51" s="13">
        <f t="shared" si="24"/>
        <v>28960.13</v>
      </c>
      <c r="AG51" s="16">
        <f t="shared" si="10"/>
        <v>28960.13</v>
      </c>
      <c r="AH51" s="44">
        <f t="shared" si="4"/>
        <v>28960.13</v>
      </c>
      <c r="AI51" s="44">
        <v>0</v>
      </c>
      <c r="AJ51" s="13">
        <f t="shared" si="11"/>
        <v>28960.13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28960.13</v>
      </c>
      <c r="AO51" s="42">
        <v>0</v>
      </c>
      <c r="AP51" s="13">
        <f t="shared" si="14"/>
        <v>45312.520000000004</v>
      </c>
      <c r="AQ51" s="42">
        <f t="shared" si="36"/>
        <v>-177.10028931550679</v>
      </c>
      <c r="AR51" s="12">
        <f t="shared" si="81"/>
        <v>-360317.92</v>
      </c>
      <c r="AS51" s="12">
        <f t="shared" si="82"/>
        <v>7.4394459178985306</v>
      </c>
      <c r="AT51" s="31">
        <f>AF51</f>
        <v>28960.13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67136.899999999994</v>
      </c>
      <c r="W52" s="13"/>
      <c r="X52" s="13"/>
      <c r="Y52" s="13">
        <f t="shared" ref="Y52:Y53" si="98">V52</f>
        <v>67136.899999999994</v>
      </c>
      <c r="Z52" s="13"/>
      <c r="AA52" s="13">
        <v>0</v>
      </c>
      <c r="AB52" s="13">
        <v>0</v>
      </c>
      <c r="AC52" s="114">
        <v>1000</v>
      </c>
      <c r="AD52" s="114">
        <v>5900</v>
      </c>
      <c r="AE52" s="13">
        <v>69605</v>
      </c>
      <c r="AF52" s="13">
        <f t="shared" si="24"/>
        <v>75505</v>
      </c>
      <c r="AG52" s="16">
        <f t="shared" si="10"/>
        <v>4900</v>
      </c>
      <c r="AH52" s="44"/>
      <c r="AI52" s="44"/>
      <c r="AJ52" s="13">
        <f t="shared" si="11"/>
        <v>75505</v>
      </c>
      <c r="AK52" s="42">
        <v>100</v>
      </c>
      <c r="AL52" s="13"/>
      <c r="AM52" s="13"/>
      <c r="AN52" s="42">
        <f t="shared" si="12"/>
        <v>75505</v>
      </c>
      <c r="AO52" s="42">
        <v>0</v>
      </c>
      <c r="AP52" s="13">
        <f t="shared" si="14"/>
        <v>8368.1000000000058</v>
      </c>
      <c r="AQ52" s="44">
        <f t="shared" si="36"/>
        <v>112.46423352880458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2228994.39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3305363.65</v>
      </c>
      <c r="W53" s="13"/>
      <c r="X53" s="13"/>
      <c r="Y53" s="13">
        <f t="shared" si="98"/>
        <v>3305363.65</v>
      </c>
      <c r="Z53" s="13">
        <v>2715689.65</v>
      </c>
      <c r="AA53" s="13">
        <v>2943570.33</v>
      </c>
      <c r="AB53" s="13">
        <v>2943570.33</v>
      </c>
      <c r="AC53" s="13">
        <v>263813.93</v>
      </c>
      <c r="AD53" s="13">
        <v>325660.37</v>
      </c>
      <c r="AE53" s="13">
        <v>1903334.02</v>
      </c>
      <c r="AF53" s="13">
        <f t="shared" si="24"/>
        <v>2228994.39</v>
      </c>
      <c r="AG53" s="16">
        <f t="shared" si="10"/>
        <v>61846.44</v>
      </c>
      <c r="AH53" s="44">
        <f t="shared" si="4"/>
        <v>-486695.25999999978</v>
      </c>
      <c r="AI53" s="44">
        <f t="shared" si="85"/>
        <v>82.078391763211982</v>
      </c>
      <c r="AJ53" s="13">
        <f t="shared" si="11"/>
        <v>-714575.94</v>
      </c>
      <c r="AK53" s="42">
        <f t="shared" si="19"/>
        <v>75.724176428969514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-714575.94</v>
      </c>
      <c r="AO53" s="42">
        <f t="shared" si="13"/>
        <v>75.724176428969514</v>
      </c>
      <c r="AP53" s="13">
        <f t="shared" si="14"/>
        <v>-1076369.2599999998</v>
      </c>
      <c r="AQ53" s="42">
        <f t="shared" si="36"/>
        <v>67.435678068281533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9" t="s">
        <v>1</v>
      </c>
      <c r="C54" s="119"/>
      <c r="D54" s="119"/>
      <c r="E54" s="119"/>
      <c r="F54" s="119"/>
      <c r="G54" s="119"/>
      <c r="H54" s="119"/>
      <c r="I54" s="119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AB54" si="100">S55+S56+S57+S58+S59+S60+S61+S62</f>
        <v>2058217674.4300001</v>
      </c>
      <c r="T54" s="12">
        <f t="shared" si="100"/>
        <v>2039899297.8500004</v>
      </c>
      <c r="U54" s="12">
        <f t="shared" si="100"/>
        <v>2039899297.8500004</v>
      </c>
      <c r="V54" s="12">
        <f t="shared" si="100"/>
        <v>473767827.5399999</v>
      </c>
      <c r="W54" s="12">
        <f t="shared" si="100"/>
        <v>0</v>
      </c>
      <c r="X54" s="12">
        <f t="shared" si="100"/>
        <v>0</v>
      </c>
      <c r="Y54" s="12">
        <f t="shared" si="100"/>
        <v>473767827.5399999</v>
      </c>
      <c r="Z54" s="12">
        <f t="shared" si="100"/>
        <v>1741578685.6100001</v>
      </c>
      <c r="AA54" s="12">
        <f t="shared" si="100"/>
        <v>1652639506.0899999</v>
      </c>
      <c r="AB54" s="12">
        <f t="shared" si="100"/>
        <v>408430269.12</v>
      </c>
      <c r="AC54" s="12">
        <f>AC55+AC56+AC57+AC58+AC59+AC60+AC61+AC62</f>
        <v>21667597.23</v>
      </c>
      <c r="AD54" s="12">
        <f>AD55+AD56+AD57+AD58+AD59+AD60+AD61+AD62</f>
        <v>18673498.030000001</v>
      </c>
      <c r="AE54" s="12">
        <v>311850936.5</v>
      </c>
      <c r="AF54" s="12">
        <f>AF55+AF56+AF57+AF58+AF59+AF60+AF61+AF62</f>
        <v>330524434.52999997</v>
      </c>
      <c r="AG54" s="12">
        <f t="shared" si="10"/>
        <v>-2994099.1999999993</v>
      </c>
      <c r="AH54" s="44">
        <f t="shared" si="4"/>
        <v>-1411054251.0800002</v>
      </c>
      <c r="AI54" s="44">
        <f t="shared" si="85"/>
        <v>18.978438198687041</v>
      </c>
      <c r="AJ54" s="12">
        <f t="shared" si="11"/>
        <v>-1322115071.5599999</v>
      </c>
      <c r="AK54" s="44">
        <f t="shared" si="19"/>
        <v>19.99979023326096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-77905834.590000033</v>
      </c>
      <c r="AO54" s="44">
        <f t="shared" si="13"/>
        <v>80.925548256289815</v>
      </c>
      <c r="AP54" s="12">
        <f t="shared" si="14"/>
        <v>-143243393.00999993</v>
      </c>
      <c r="AQ54" s="44">
        <f t="shared" si="36"/>
        <v>69.765065358325543</v>
      </c>
      <c r="AR54" s="12">
        <f t="shared" si="81"/>
        <v>-420305234.75999999</v>
      </c>
      <c r="AS54" s="12">
        <f t="shared" si="82"/>
        <v>44.021227190256177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19" t="s">
        <v>6</v>
      </c>
      <c r="C55" s="119"/>
      <c r="D55" s="119"/>
      <c r="E55" s="119"/>
      <c r="F55" s="119"/>
      <c r="G55" s="119"/>
      <c r="H55" s="119"/>
      <c r="I55" s="119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165820500</v>
      </c>
      <c r="W55" s="12"/>
      <c r="X55" s="12"/>
      <c r="Y55" s="12">
        <f t="shared" ref="Y55:Y62" si="105">V55</f>
        <v>165820500</v>
      </c>
      <c r="Z55" s="12">
        <v>543282000</v>
      </c>
      <c r="AA55" s="12">
        <v>504630000</v>
      </c>
      <c r="AB55" s="34">
        <v>126157500</v>
      </c>
      <c r="AC55" s="12">
        <v>16595168</v>
      </c>
      <c r="AD55" s="12">
        <v>0</v>
      </c>
      <c r="AE55" s="12">
        <v>126157500</v>
      </c>
      <c r="AF55" s="12">
        <f t="shared" si="24"/>
        <v>126157500</v>
      </c>
      <c r="AG55" s="12">
        <f t="shared" si="10"/>
        <v>-16595168</v>
      </c>
      <c r="AH55" s="44">
        <f t="shared" si="4"/>
        <v>-417124500</v>
      </c>
      <c r="AI55" s="44">
        <f t="shared" si="85"/>
        <v>23.221365699581433</v>
      </c>
      <c r="AJ55" s="12">
        <f t="shared" si="11"/>
        <v>-378472500</v>
      </c>
      <c r="AK55" s="44">
        <f t="shared" si="19"/>
        <v>25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-39663000</v>
      </c>
      <c r="AQ55" s="44">
        <f t="shared" si="36"/>
        <v>76.080762028820317</v>
      </c>
      <c r="AR55" s="12">
        <f t="shared" si="81"/>
        <v>-75331500</v>
      </c>
      <c r="AS55" s="12">
        <f t="shared" si="82"/>
        <v>62.612599198963714</v>
      </c>
      <c r="AT55" s="34">
        <v>436509000</v>
      </c>
    </row>
    <row r="56" spans="1:48" s="10" customFormat="1" ht="43.5" customHeight="1" x14ac:dyDescent="0.3">
      <c r="A56" s="9"/>
      <c r="B56" s="119" t="s">
        <v>5</v>
      </c>
      <c r="C56" s="119"/>
      <c r="D56" s="119"/>
      <c r="E56" s="119"/>
      <c r="F56" s="119"/>
      <c r="G56" s="119"/>
      <c r="H56" s="119"/>
      <c r="I56" s="119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11669109.380000001</v>
      </c>
      <c r="W56" s="12"/>
      <c r="X56" s="12"/>
      <c r="Y56" s="12">
        <f t="shared" si="105"/>
        <v>11669109.380000001</v>
      </c>
      <c r="Z56" s="12">
        <v>164450526.09999999</v>
      </c>
      <c r="AA56" s="12">
        <v>304597569.80000001</v>
      </c>
      <c r="AB56" s="12">
        <v>30191190.68</v>
      </c>
      <c r="AC56" s="12">
        <v>2667913.46</v>
      </c>
      <c r="AD56" s="12">
        <v>2436002.27</v>
      </c>
      <c r="AE56" s="12">
        <v>10122336.719999999</v>
      </c>
      <c r="AF56" s="12">
        <f t="shared" si="24"/>
        <v>12558338.989999998</v>
      </c>
      <c r="AG56" s="12">
        <f t="shared" si="10"/>
        <v>-231911.18999999994</v>
      </c>
      <c r="AH56" s="44">
        <f t="shared" si="4"/>
        <v>-151892187.10999998</v>
      </c>
      <c r="AI56" s="44">
        <f t="shared" si="85"/>
        <v>7.6365453415232336</v>
      </c>
      <c r="AJ56" s="12">
        <f t="shared" si="11"/>
        <v>-292039230.81</v>
      </c>
      <c r="AK56" s="44">
        <f t="shared" si="19"/>
        <v>4.1229281632961987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-17632851.690000001</v>
      </c>
      <c r="AO56" s="44">
        <f t="shared" si="13"/>
        <v>41.596037476982339</v>
      </c>
      <c r="AP56" s="12">
        <f t="shared" si="14"/>
        <v>889229.60999999754</v>
      </c>
      <c r="AQ56" s="44">
        <f t="shared" si="36"/>
        <v>107.62037256694219</v>
      </c>
      <c r="AR56" s="12">
        <f t="shared" si="81"/>
        <v>-55693845.109999999</v>
      </c>
      <c r="AS56" s="12">
        <f t="shared" si="82"/>
        <v>18.399907864633448</v>
      </c>
      <c r="AT56" s="34" t="e">
        <f>#REF!</f>
        <v>#REF!</v>
      </c>
    </row>
    <row r="57" spans="1:48" s="10" customFormat="1" ht="45" customHeight="1" x14ac:dyDescent="0.3">
      <c r="A57" s="9"/>
      <c r="B57" s="119" t="s">
        <v>4</v>
      </c>
      <c r="C57" s="119"/>
      <c r="D57" s="119"/>
      <c r="E57" s="119"/>
      <c r="F57" s="119"/>
      <c r="G57" s="119"/>
      <c r="H57" s="119"/>
      <c r="I57" s="119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295504774.56999999</v>
      </c>
      <c r="W57" s="12"/>
      <c r="X57" s="12"/>
      <c r="Y57" s="12">
        <f t="shared" si="105"/>
        <v>295504774.56999999</v>
      </c>
      <c r="Z57" s="12">
        <v>1032066181.7</v>
      </c>
      <c r="AA57" s="12">
        <v>841614535.71000004</v>
      </c>
      <c r="AB57" s="12">
        <v>251628884.74000001</v>
      </c>
      <c r="AC57" s="12">
        <v>2444945.48</v>
      </c>
      <c r="AD57" s="12">
        <v>16084990.15</v>
      </c>
      <c r="AE57" s="12">
        <v>177712542.5</v>
      </c>
      <c r="AF57" s="12">
        <f t="shared" si="24"/>
        <v>193797532.65000001</v>
      </c>
      <c r="AG57" s="12">
        <f t="shared" si="10"/>
        <v>13640044.67</v>
      </c>
      <c r="AH57" s="44">
        <f t="shared" si="4"/>
        <v>-838268649.05000007</v>
      </c>
      <c r="AI57" s="44">
        <f t="shared" si="85"/>
        <v>18.777626482323097</v>
      </c>
      <c r="AJ57" s="12">
        <f t="shared" si="11"/>
        <v>-647817003.06000006</v>
      </c>
      <c r="AK57" s="44">
        <f t="shared" si="19"/>
        <v>23.026875657097484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-57831352.090000004</v>
      </c>
      <c r="AO57" s="44">
        <f t="shared" si="13"/>
        <v>77.017204463726301</v>
      </c>
      <c r="AP57" s="12">
        <f t="shared" si="14"/>
        <v>-101707241.91999999</v>
      </c>
      <c r="AQ57" s="44">
        <f t="shared" si="36"/>
        <v>65.581861725246924</v>
      </c>
      <c r="AR57" s="12">
        <f t="shared" si="81"/>
        <v>-290701149.47000003</v>
      </c>
      <c r="AS57" s="12">
        <f t="shared" si="82"/>
        <v>39.999599545247158</v>
      </c>
      <c r="AT57" s="34" t="e">
        <f>#REF!</f>
        <v>#REF!</v>
      </c>
    </row>
    <row r="58" spans="1:48" s="10" customFormat="1" ht="27" customHeight="1" x14ac:dyDescent="0.3">
      <c r="A58" s="9"/>
      <c r="B58" s="119" t="s">
        <v>3</v>
      </c>
      <c r="C58" s="119"/>
      <c r="D58" s="119"/>
      <c r="E58" s="119"/>
      <c r="F58" s="119"/>
      <c r="G58" s="119"/>
      <c r="H58" s="119"/>
      <c r="I58" s="119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1421137.09</v>
      </c>
      <c r="W58" s="12"/>
      <c r="X58" s="12"/>
      <c r="Y58" s="12">
        <f t="shared" si="105"/>
        <v>1421137.09</v>
      </c>
      <c r="Z58" s="12">
        <v>1779977.81</v>
      </c>
      <c r="AA58" s="12">
        <v>1797400.58</v>
      </c>
      <c r="AB58" s="12">
        <v>452693.7</v>
      </c>
      <c r="AC58" s="12">
        <v>0</v>
      </c>
      <c r="AD58" s="12">
        <v>0</v>
      </c>
      <c r="AE58" s="12">
        <v>452693.69999999995</v>
      </c>
      <c r="AF58" s="12">
        <f t="shared" si="24"/>
        <v>452693.69999999995</v>
      </c>
      <c r="AG58" s="12">
        <f t="shared" si="10"/>
        <v>0</v>
      </c>
      <c r="AH58" s="44">
        <f t="shared" si="4"/>
        <v>-1327284.1100000001</v>
      </c>
      <c r="AI58" s="44">
        <f t="shared" si="85"/>
        <v>25.432547386644107</v>
      </c>
      <c r="AJ58" s="12">
        <f t="shared" si="11"/>
        <v>-1344706.8800000001</v>
      </c>
      <c r="AK58" s="44">
        <f t="shared" si="19"/>
        <v>25.186021693617121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99.999999999999986</v>
      </c>
      <c r="AP58" s="12">
        <f t="shared" si="14"/>
        <v>-968443.39000000013</v>
      </c>
      <c r="AQ58" s="44">
        <f t="shared" si="36"/>
        <v>31.85433011251574</v>
      </c>
      <c r="AR58" s="12">
        <f t="shared" si="81"/>
        <v>-76706.730000000098</v>
      </c>
      <c r="AS58" s="12">
        <f t="shared" si="82"/>
        <v>85.510640782819152</v>
      </c>
      <c r="AT58" s="34" t="e">
        <f>#REF!</f>
        <v>#REF!</v>
      </c>
    </row>
    <row r="59" spans="1:48" s="10" customFormat="1" ht="39" customHeight="1" x14ac:dyDescent="0.3">
      <c r="A59" s="9"/>
      <c r="B59" s="119" t="s">
        <v>2</v>
      </c>
      <c r="C59" s="119"/>
      <c r="D59" s="119"/>
      <c r="E59" s="119"/>
      <c r="F59" s="119"/>
      <c r="G59" s="119"/>
      <c r="H59" s="119"/>
      <c r="I59" s="119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2397.4</v>
      </c>
      <c r="W59" s="12"/>
      <c r="X59" s="12"/>
      <c r="Y59" s="12">
        <f t="shared" si="105"/>
        <v>2397.4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-2397.4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-37136.089999999997</v>
      </c>
      <c r="AD60" s="12">
        <v>152505.60999999999</v>
      </c>
      <c r="AE60" s="12">
        <v>-152505.60999999999</v>
      </c>
      <c r="AF60" s="12">
        <f t="shared" si="24"/>
        <v>0</v>
      </c>
      <c r="AG60" s="12">
        <f>AD60-AC60</f>
        <v>189641.69999999998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0.14000000000000001</v>
      </c>
      <c r="W61" s="12"/>
      <c r="X61" s="12"/>
      <c r="Y61" s="12">
        <f t="shared" si="105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9" t="s">
        <v>0</v>
      </c>
      <c r="C62" s="119"/>
      <c r="D62" s="119"/>
      <c r="E62" s="119"/>
      <c r="F62" s="119"/>
      <c r="G62" s="119"/>
      <c r="H62" s="119"/>
      <c r="I62" s="119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-650091.04</v>
      </c>
      <c r="W62" s="12"/>
      <c r="X62" s="12"/>
      <c r="Y62" s="12">
        <f t="shared" si="105"/>
        <v>-650091.04</v>
      </c>
      <c r="Z62" s="12">
        <v>0</v>
      </c>
      <c r="AA62" s="12">
        <v>0</v>
      </c>
      <c r="AB62" s="12">
        <v>0</v>
      </c>
      <c r="AC62" s="12">
        <v>-3293.62</v>
      </c>
      <c r="AD62" s="12">
        <v>0</v>
      </c>
      <c r="AE62" s="12">
        <v>-2441630.8099999977</v>
      </c>
      <c r="AF62" s="12">
        <f t="shared" si="24"/>
        <v>-2441630.8099999977</v>
      </c>
      <c r="AG62" s="12">
        <f t="shared" si="10"/>
        <v>3293.62</v>
      </c>
      <c r="AH62" s="44">
        <f t="shared" si="4"/>
        <v>-2441630.8099999977</v>
      </c>
      <c r="AI62" s="44">
        <v>0</v>
      </c>
      <c r="AJ62" s="12">
        <f t="shared" si="11"/>
        <v>-2441630.8099999977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-2441630.8099999977</v>
      </c>
      <c r="AO62" s="12">
        <v>0</v>
      </c>
      <c r="AP62" s="12">
        <f t="shared" si="14"/>
        <v>-1791539.7699999977</v>
      </c>
      <c r="AQ62" s="44">
        <f t="shared" si="36"/>
        <v>375.58290451134314</v>
      </c>
      <c r="AR62" s="12">
        <f>AF62-M62</f>
        <v>1513111.6500000022</v>
      </c>
      <c r="AS62" s="12">
        <f>IF(M62=0,0,AF62/M62*100)</f>
        <v>61.739312602419062</v>
      </c>
      <c r="AT62" s="34">
        <f>AF62</f>
        <v>-2441630.8099999977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2071113089.6151345</v>
      </c>
      <c r="L63" s="28">
        <f t="shared" si="106"/>
        <v>881017080.54999995</v>
      </c>
      <c r="M63" s="26">
        <f t="shared" si="106"/>
        <v>872036234.60554314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527438168.29999989</v>
      </c>
      <c r="W63" s="12"/>
      <c r="X63" s="12">
        <f t="shared" ref="X63:AF63" si="107">X54+X7</f>
        <v>0</v>
      </c>
      <c r="Y63" s="12">
        <f t="shared" si="107"/>
        <v>541048295.36146975</v>
      </c>
      <c r="Z63" s="12">
        <f t="shared" si="107"/>
        <v>2141993785.2600002</v>
      </c>
      <c r="AA63" s="12">
        <f t="shared" si="107"/>
        <v>2230214141.9299998</v>
      </c>
      <c r="AB63" s="12">
        <f t="shared" si="107"/>
        <v>534810321.93000001</v>
      </c>
      <c r="AC63" s="12">
        <f t="shared" si="107"/>
        <v>23098022.510000002</v>
      </c>
      <c r="AD63" s="12">
        <f t="shared" si="107"/>
        <v>45161413.030000001</v>
      </c>
      <c r="AE63" s="12">
        <f t="shared" si="107"/>
        <v>399959283.01999998</v>
      </c>
      <c r="AF63" s="12">
        <f t="shared" si="107"/>
        <v>445120696.04999995</v>
      </c>
      <c r="AG63" s="12">
        <f t="shared" si="10"/>
        <v>22063390.52</v>
      </c>
      <c r="AH63" s="12">
        <f t="shared" si="4"/>
        <v>-1696873089.2100003</v>
      </c>
      <c r="AI63" s="12">
        <f>AF63/Z63*100</f>
        <v>20.780671686027798</v>
      </c>
      <c r="AJ63" s="12">
        <f>AF63-AA63</f>
        <v>-1785093445.8799999</v>
      </c>
      <c r="AK63" s="12">
        <f t="shared" si="19"/>
        <v>19.958652744655183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-89689625.880000055</v>
      </c>
      <c r="AO63" s="12">
        <f t="shared" si="13"/>
        <v>83.229638209611949</v>
      </c>
      <c r="AP63" s="12">
        <f t="shared" si="14"/>
        <v>-95927599.311469793</v>
      </c>
      <c r="AQ63" s="12">
        <f t="shared" si="36"/>
        <v>82.270048693641769</v>
      </c>
      <c r="AR63" s="12">
        <f>AF63-M63</f>
        <v>-426915538.55554318</v>
      </c>
      <c r="AS63" s="12">
        <f>IF(M63=0,0,AF63/M63*100)</f>
        <v>51.04383033479634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541048295.36146975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399959283.01999998</v>
      </c>
      <c r="AF65" s="110">
        <v>1229277981.27</v>
      </c>
      <c r="AG65" s="95"/>
      <c r="AJ65" s="89"/>
      <c r="AK65" s="117"/>
      <c r="AL65" s="117"/>
      <c r="AM65" s="117"/>
      <c r="AN65" s="117"/>
      <c r="AO65" s="117"/>
      <c r="AP65" s="117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541048295.36146975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2024-03-29T10:16:04Z</cp:lastPrinted>
  <dcterms:created xsi:type="dcterms:W3CDTF">2018-12-30T09:36:16Z</dcterms:created>
  <dcterms:modified xsi:type="dcterms:W3CDTF">2024-03-29T13:09:00Z</dcterms:modified>
</cp:coreProperties>
</file>